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firstSheet="9" activeTab="9"/>
  </bookViews>
  <sheets>
    <sheet name="PRD I. Unidade Acional Paz e S " sheetId="1" state="hidden" r:id="rId1"/>
    <sheet name="PRD II Capital Human Aceleração" sheetId="2" state="hidden" r:id="rId2"/>
    <sheet name="PRD III Emprego Aceleração" sheetId="3" state="hidden" r:id="rId3"/>
    <sheet name=" Prioridade IV Aceleração" sheetId="4" state="hidden" r:id="rId4"/>
    <sheet name="PRD V Recursos natur Aceleração" sheetId="5" state="hidden" r:id="rId5"/>
    <sheet name="Pilar I Governação Aceleração" sheetId="6" state="hidden" r:id="rId6"/>
    <sheet name="Pilar II Macroeconom Aceleração" sheetId="7" state="hidden" r:id="rId7"/>
    <sheet name="Matriz Operacional PQG" sheetId="8" state="hidden" r:id="rId8"/>
    <sheet name="Planilha PQG-Prioridades" sheetId="9" state="hidden" r:id="rId9"/>
    <sheet name="PRD II_IMP CRESC ECON PROD " sheetId="10" r:id="rId10"/>
    <sheet name="PRD III_For Ges Sus Rec Nat Amb" sheetId="11" r:id="rId11"/>
    <sheet name="Prioridades do Nivel Central" sheetId="12" state="hidden" r:id="rId12"/>
    <sheet name="PES das DPEF´s " sheetId="13" state="hidden" r:id="rId13"/>
    <sheet name="pto situaçao" sheetId="14" state="hidden" r:id="rId14"/>
    <sheet name="PilarIII Cooperação Aceleração " sheetId="15" state="hidden" r:id="rId15"/>
  </sheets>
  <externalReferences>
    <externalReference r:id="rId18"/>
    <externalReference r:id="rId19"/>
  </externalReferences>
  <definedNames>
    <definedName name="_xlnm.Print_Area" localSheetId="3">' Prioridade IV Aceleração'!$B$2:$Y$153</definedName>
    <definedName name="_xlnm.Print_Area" localSheetId="5">'Pilar I Governação Aceleração'!$B$2:$Y$68</definedName>
    <definedName name="_xlnm.Print_Area" localSheetId="14">'PilarIII Cooperação Aceleração '!$B$2:$Y$20</definedName>
    <definedName name="_xlnm.Print_Area" localSheetId="0">'PRD I. Unidade Acional Paz e S '!$A$2:$AA$32</definedName>
    <definedName name="_xlnm.Print_Area" localSheetId="1">'PRD II Capital Human Aceleração'!$A$1:$Z$122</definedName>
    <definedName name="_xlnm.Print_Area" localSheetId="9">'PRD II_IMP CRESC ECON PROD '!$A$1:$N$56</definedName>
    <definedName name="_xlnm.Print_Area" localSheetId="2">'PRD III Emprego Aceleração'!$A$1:$Z$91</definedName>
    <definedName name="_xlnm.Print_Area" localSheetId="4">'PRD V Recursos natur Aceleração'!$B$2:$Y$50</definedName>
  </definedNames>
  <calcPr fullCalcOnLoad="1"/>
</workbook>
</file>

<file path=xl/comments14.xml><?xml version="1.0" encoding="utf-8"?>
<comments xmlns="http://schemas.openxmlformats.org/spreadsheetml/2006/main">
  <authors>
    <author>Recuperacao</author>
  </authors>
  <commentList>
    <comment ref="C11" authorId="0">
      <text>
        <r>
          <rPr>
            <b/>
            <sz val="12"/>
            <rFont val="Tahoma"/>
            <family val="2"/>
          </rPr>
          <t>Recuperacao:</t>
        </r>
        <r>
          <rPr>
            <sz val="12"/>
            <rFont val="Tahoma"/>
            <family val="2"/>
          </rPr>
          <t xml:space="preserve">
Esta acção nao foi inscrita para 2019. Não consta do PES 2018 e nem do PAO 2018. pela natureza da acção pertence a  DNT . Deve a DNT se pronunciar sobre esta acção.</t>
        </r>
      </text>
    </comment>
    <comment ref="F11" authorId="0">
      <text>
        <r>
          <rPr>
            <b/>
            <sz val="9"/>
            <rFont val="Tahoma"/>
            <family val="2"/>
          </rPr>
          <t>Recuperacao:</t>
        </r>
        <r>
          <rPr>
            <sz val="9"/>
            <rFont val="Tahoma"/>
            <family val="2"/>
          </rPr>
          <t xml:space="preserve">
esta acção nao consta do PES 2018</t>
        </r>
      </text>
    </comment>
  </commentList>
</comments>
</file>

<file path=xl/comments8.xml><?xml version="1.0" encoding="utf-8"?>
<comments xmlns="http://schemas.openxmlformats.org/spreadsheetml/2006/main">
  <authors>
    <author>Gilda Mabessa</author>
  </authors>
  <commentList>
    <comment ref="P8" authorId="0">
      <text>
        <r>
          <rPr>
            <b/>
            <sz val="14"/>
            <rFont val="Tahoma"/>
            <family val="2"/>
          </rPr>
          <t>Gilda Mabessa:</t>
        </r>
        <r>
          <rPr>
            <sz val="9"/>
            <rFont val="Tahoma"/>
            <family val="2"/>
          </rPr>
          <t xml:space="preserve">
</t>
        </r>
        <r>
          <rPr>
            <sz val="12"/>
            <rFont val="Tahoma"/>
            <family val="2"/>
          </rPr>
          <t>Estes  indicadores concorreram para a arrecadação da receita indicada nesta primeira linha, pelo que não mencionada a cobrança no indicador relativo ao e-Tributação. A informação a vermelho pode ser suprimida se não for imperioso justificar o baixo nível de realização do indicador.</t>
        </r>
      </text>
    </comment>
  </commentList>
</comments>
</file>

<file path=xl/comments9.xml><?xml version="1.0" encoding="utf-8"?>
<comments xmlns="http://schemas.openxmlformats.org/spreadsheetml/2006/main">
  <authors>
    <author>Recuperacao</author>
  </authors>
  <commentList>
    <comment ref="A113" authorId="0">
      <text>
        <r>
          <rPr>
            <b/>
            <sz val="9"/>
            <rFont val="Tahoma"/>
            <family val="2"/>
          </rPr>
          <t>Recuperacao:</t>
        </r>
        <r>
          <rPr>
            <sz val="9"/>
            <rFont val="Tahoma"/>
            <family val="2"/>
          </rPr>
          <t xml:space="preserve">
esta ação nao consta do PQG foi extraida do documento que recebemos do Gabinete do Ministro no cumprimento das recomendações de Sua Excia PR.</t>
        </r>
      </text>
    </comment>
    <comment ref="A141" authorId="0">
      <text>
        <r>
          <rPr>
            <b/>
            <sz val="9"/>
            <rFont val="Tahoma"/>
            <family val="2"/>
          </rPr>
          <t>Recuperacao:</t>
        </r>
        <r>
          <rPr>
            <sz val="9"/>
            <rFont val="Tahoma"/>
            <family val="2"/>
          </rPr>
          <t xml:space="preserve">
esta ação nao consta do PQG foi extraida do documento que recebemos do Gabinete do Ministro no cumprimento das recomendações de Sua Excia PR.</t>
        </r>
      </text>
    </comment>
  </commentList>
</comments>
</file>

<file path=xl/sharedStrings.xml><?xml version="1.0" encoding="utf-8"?>
<sst xmlns="http://schemas.openxmlformats.org/spreadsheetml/2006/main" count="3686" uniqueCount="1474">
  <si>
    <t>Nº de Ordem</t>
  </si>
  <si>
    <t>Acção</t>
  </si>
  <si>
    <t>Indicador de Produto</t>
  </si>
  <si>
    <t>Localização</t>
  </si>
  <si>
    <t>Resp.</t>
  </si>
  <si>
    <t>I</t>
  </si>
  <si>
    <t>II</t>
  </si>
  <si>
    <t>III</t>
  </si>
  <si>
    <t>IV</t>
  </si>
  <si>
    <t>MICULTUR</t>
  </si>
  <si>
    <t>Assegurar actividades de educação cívico-patriótica no sector da Defesa</t>
  </si>
  <si>
    <t>MDN</t>
  </si>
  <si>
    <t>Número de Material Adquirido</t>
  </si>
  <si>
    <t xml:space="preserve">Número de jovens abrangidos </t>
  </si>
  <si>
    <t xml:space="preserve">Prosseguir com a delimitação da fronteira marítima entre a República de Moçambique e a República da África do Sul e Madagáscar </t>
  </si>
  <si>
    <t>Número de eventos de negociação realizados</t>
  </si>
  <si>
    <t>3 com África do Sul</t>
  </si>
  <si>
    <t>MINEC</t>
  </si>
  <si>
    <t xml:space="preserve">2 com Madagáscar </t>
  </si>
  <si>
    <t>Monitorar o processo de extensão da Plataforma Continental da República de Moçambique para além das 200 milhas náuticas</t>
  </si>
  <si>
    <t>Melhorado o projecto de extensão da Plataforma Continental</t>
  </si>
  <si>
    <t>Prosseguir com o processo de reafirmação da fronteira terrestre com os países vizinhos, e determinar a linha de base ao longo da costa marítima nacional</t>
  </si>
  <si>
    <t>Kilometros de fronteira reafirmados e mapeados</t>
  </si>
  <si>
    <t>Zâmbia - 330 km mapeados e harmonizados</t>
  </si>
  <si>
    <t>165Km</t>
  </si>
  <si>
    <t>Malawi - 888 Km reafirmados e mapeados</t>
  </si>
  <si>
    <t>444Km</t>
  </si>
  <si>
    <t>África do Sul - 100 Km reafirmados</t>
  </si>
  <si>
    <t>50Km</t>
  </si>
  <si>
    <t>Zimbabwe - 50 Km reafirmados</t>
  </si>
  <si>
    <t>25Km</t>
  </si>
  <si>
    <t>PRIORIDADE II: DESENVOLVER O CAPITAL HUMANO E SOCIAL</t>
  </si>
  <si>
    <t>Beneficiários (desagregados por sexo, quando aplicável)</t>
  </si>
  <si>
    <t>Número de Professores Primários Contratados</t>
  </si>
  <si>
    <t>MINEDH</t>
  </si>
  <si>
    <t>Rácio Alunos por professor no Ensino Primário do 1º Grau (ensino público diurno)</t>
  </si>
  <si>
    <t>Continuar a implementação de programas virados para participação e retenção dos alunos na idade certa</t>
  </si>
  <si>
    <t>Taxa Líquida de escolarização aos 6 anos na 1ª classe</t>
  </si>
  <si>
    <t>Adquirir e distribuir carteiras escolares</t>
  </si>
  <si>
    <t>Número de carteiras adquiridas e distribuidas</t>
  </si>
  <si>
    <t>1.000</t>
  </si>
  <si>
    <t>Conceder Bolsas de Estudos para os niveis de Licenciatura e Pós-Graduação</t>
  </si>
  <si>
    <t>Número de bolsas de estudo de Pós-Graduação atribuidas a investigadores</t>
  </si>
  <si>
    <t>MCTESTP</t>
  </si>
  <si>
    <t>Número de bolsas de estudo de Pós-Graduação atribuidas a docentes</t>
  </si>
  <si>
    <t>Número de bolsas de estudo de Licenciatura atribuidas a Estudantes</t>
  </si>
  <si>
    <t xml:space="preserve">Realizar formacão psicopedagocica de docentes do Ensino Superior </t>
  </si>
  <si>
    <t xml:space="preserve">Número de Docentes do Ensino Superior com formacão psicopedágogica </t>
  </si>
  <si>
    <t>240</t>
  </si>
  <si>
    <t>MICO</t>
  </si>
  <si>
    <t>Formar oficiais e sargentos nos estabelecimentos de ensino militares nacionais e no estrangeiro bem como realizar cursos de adequação e capacitação dos oficiais no Instituto Superior de Estudos de Defesa (ISEDEF)</t>
  </si>
  <si>
    <t xml:space="preserve">Número de oficiais e sargentos formados </t>
  </si>
  <si>
    <t>Número de jovens e de pessoal militar formados</t>
  </si>
  <si>
    <t>MITESS</t>
  </si>
  <si>
    <t>PRIORIDADE II: DESENVOLVIMENTO DO CAPITAL HUMANO E SOCIAL</t>
  </si>
  <si>
    <t>Formar  Agentes e Gestores Cuturais e do Turismo.</t>
  </si>
  <si>
    <t xml:space="preserve">Número de Gestores Culturais e GuiasTurísticos Capacitados </t>
  </si>
  <si>
    <t>825 sendo  750 Gestores Culturais e  75 Guias Turísticos</t>
  </si>
  <si>
    <t>Capacitados 250 Gestores e Formados 25 Guias turísticos.</t>
  </si>
  <si>
    <t>Capacitados 250 Gestores e Formados 25 Guias Turísticos.</t>
  </si>
  <si>
    <r>
      <t xml:space="preserve">Aumentar a cobertura de Partos Institucionais de 77% em 2016 para 80% em 2018 
</t>
    </r>
  </si>
  <si>
    <t>% ou número de Partos Institucionais realizados</t>
  </si>
  <si>
    <t>250.491</t>
  </si>
  <si>
    <t>MISAU</t>
  </si>
  <si>
    <t>Aumentar a cobertura de TARV de Mulheres Grávidas seropositivas de 76% em 2016 para 91% em 2018</t>
  </si>
  <si>
    <t xml:space="preserve">%  ou número de Mulheres Grávidas seropositivas em TARV </t>
  </si>
  <si>
    <t>91% (102.127)</t>
  </si>
  <si>
    <t>Número de adultos vivendo com HIV em TARV</t>
  </si>
  <si>
    <t>Número de crianças vivendo com HIV em TARV</t>
  </si>
  <si>
    <t>Rastrear o cancro de colo de útero em mulheres Idade Fértil nas Consultas de Planeamento Familiar</t>
  </si>
  <si>
    <t>%  ou Número de mulheres rastreadas</t>
  </si>
  <si>
    <t>11% (762.647)</t>
  </si>
  <si>
    <t>MIC</t>
  </si>
  <si>
    <t>Reabilitar e expandir sistemas de abastecimento de água das cidades e vilas</t>
  </si>
  <si>
    <t xml:space="preserve">Número de sistemas construidos/reabilitados concluidos  </t>
  </si>
  <si>
    <t>MOPHRH</t>
  </si>
  <si>
    <t xml:space="preserve">Elaborar Projectos Executivos </t>
  </si>
  <si>
    <t xml:space="preserve">Número de projectos executivos elaborados </t>
  </si>
  <si>
    <t xml:space="preserve">Expandir redes de distribuição de água </t>
  </si>
  <si>
    <t xml:space="preserve">Kms de rede de distribuição de água </t>
  </si>
  <si>
    <t>MTC</t>
  </si>
  <si>
    <t xml:space="preserve">Número de Autocarros Adquiridos </t>
  </si>
  <si>
    <t>Concluir o processo de Migração do Sistema de Radiodifusão Analógico para Digital</t>
  </si>
  <si>
    <t>Número de Provincias com Receptores Analógicos Convertidos para o Digital</t>
  </si>
  <si>
    <t>Número de talhões atribuidos</t>
  </si>
  <si>
    <t xml:space="preserve">MGCAS </t>
  </si>
  <si>
    <t>Número de formadoras em Higiene Alimentar e Nutricional</t>
  </si>
  <si>
    <t>Número de Associações de mulheres capacitadas em uso de técnicas de agro- processamento</t>
  </si>
  <si>
    <t>Prestar assistência e integracão social das pessoas em situacão de pobreza e vulnerabilidade</t>
  </si>
  <si>
    <t>Número de crianças em situação dificil beneficiarias de apoio multiforme</t>
  </si>
  <si>
    <t xml:space="preserve">992 Crianças </t>
  </si>
  <si>
    <t>Assistir e promover programas de desenvolvimento integral para as criancas  em idade pre-escolar nos centros infantis e escolinhas comunitarias.</t>
  </si>
  <si>
    <t>Número de crianças atendidas</t>
  </si>
  <si>
    <t>PRIORIDADE III: PROMOÇÃO DO EMPREGO, DA PRODUTIVIDADE E COMPETITIVIDADE</t>
  </si>
  <si>
    <t>MASA</t>
  </si>
  <si>
    <t>Assistir produtores em tecnologias agrárias</t>
  </si>
  <si>
    <t>Número de produtores assistidos</t>
  </si>
  <si>
    <t>180.000</t>
  </si>
  <si>
    <t>184.000</t>
  </si>
  <si>
    <t>182.000</t>
  </si>
  <si>
    <t>Implementar o Programa Intensivo de Transferência de Tecnologias Agrárias (PITTA)</t>
  </si>
  <si>
    <t>1.502</t>
  </si>
  <si>
    <t>MIMAIP</t>
  </si>
  <si>
    <t>Capacitar  pescadores  e processadores em tecnologia de pesca e pescado</t>
  </si>
  <si>
    <t>Número de pescadores treinados em técnicas e artes de pesca para uso em mar aberto</t>
  </si>
  <si>
    <t xml:space="preserve">Expandir a rede de laboratórios  (Auditoria para a manuntenção da acreditação internacional )
</t>
  </si>
  <si>
    <t xml:space="preserve">Número de laboratórios (internacionalmente auditados e com acreditação mantida ou renovada) </t>
  </si>
  <si>
    <t>Número de projectos para aquisição de motores maritimos financiados</t>
  </si>
  <si>
    <t>Número de projectos ligados a pesca financiados</t>
  </si>
  <si>
    <t>Número de projectos de aquacultura financiados</t>
  </si>
  <si>
    <t xml:space="preserve">Número de Piscicultores capacitados  em matérias de produção de dietas melhoradas para  peixe  </t>
  </si>
  <si>
    <t xml:space="preserve">Número de assistências técnicas realizadas em matérias de piscultura </t>
  </si>
  <si>
    <t>Número de extensionistas e piscicultores capacitados em matérias de gestão de unidades de produção</t>
  </si>
  <si>
    <t>Número de monitorias realizadas</t>
  </si>
  <si>
    <t>Número de avaliacões realizadas</t>
  </si>
  <si>
    <t>Número de plataformas de partilha de informação sobre SAN criadas</t>
  </si>
  <si>
    <t>Número de encontros e foruns de coordenação realizados</t>
  </si>
  <si>
    <t>Número de PES, PESOE, PEP, PESOP, PDDs, PESODs com SAN integrada</t>
  </si>
  <si>
    <t xml:space="preserve">Número de relatórios de monitoria da implementação da ESAN III e do PAMRDC divulgados </t>
  </si>
  <si>
    <t>Número de certificados emitidos</t>
  </si>
  <si>
    <t>Número de procedimentos de licenciamento turístico fortalecidos</t>
  </si>
  <si>
    <t>Promover a criação de emprego nos diversos sectores de actividades
económicas e sociais</t>
  </si>
  <si>
    <t>Número de empregos criados</t>
  </si>
  <si>
    <t>Número de Kit's de Auto-
emprego adquiridos e alocados</t>
  </si>
  <si>
    <t>Promover estágios Pré-Profissionais</t>
  </si>
  <si>
    <t>Número de beneficiários de
estágios Pré-Profissionais</t>
  </si>
  <si>
    <t>4.305</t>
  </si>
  <si>
    <t>1.378</t>
  </si>
  <si>
    <t>1.319</t>
  </si>
  <si>
    <t>MJD</t>
  </si>
  <si>
    <t>Toneladas de milho adquiridas e processadas</t>
  </si>
  <si>
    <t>18.400</t>
  </si>
  <si>
    <t>PRIORIDADE IV: DESENVOLVER INFRAESTRUTURAS ECONÓMICAS E SOCIAIS</t>
  </si>
  <si>
    <t>Meta Fisíca</t>
  </si>
  <si>
    <t>MIREME</t>
  </si>
  <si>
    <t>Número de Vilas Fronteiriças electrificadas atraves da REN</t>
  </si>
  <si>
    <t>Número de Vilas Electrificadas com base em Sistemas Solares</t>
  </si>
  <si>
    <t>Finalização do processo de contratação</t>
  </si>
  <si>
    <t>Consignação de início das obras</t>
  </si>
  <si>
    <t>Decurso das obras</t>
  </si>
  <si>
    <t>Kms de linha de transporte de energia electrica de 110kV com obras em curso</t>
  </si>
  <si>
    <t>240Kms</t>
  </si>
  <si>
    <t xml:space="preserve">Prosseguir com as obras de construção da CTGN de Ciclo Combinado de Maputo </t>
  </si>
  <si>
    <t>Concluir as obras de construção da CTGN de Ciclo Combinado de Maputo e operacionaliza-la</t>
  </si>
  <si>
    <t>Prosseguir com a Reabilitação de  Estradas Nacionais e Regionais</t>
  </si>
  <si>
    <t xml:space="preserve">Km de Estradas Regionais Reabilitadas </t>
  </si>
  <si>
    <t>Asfaltar  Estradas Nacionais e Regionais</t>
  </si>
  <si>
    <t>km de Estradas Nacioanis Asfaltadas</t>
  </si>
  <si>
    <t>Km de Estradas Regionais Asfaltadas</t>
  </si>
  <si>
    <t>Prosseguir com a construção, reabilitação e manutenção  de pontes</t>
  </si>
  <si>
    <t>Número de pontes construídas, reabilitadas e mantidas</t>
  </si>
  <si>
    <t>Construir mercados de peixe</t>
  </si>
  <si>
    <t xml:space="preserve">Número de mercados construídos </t>
  </si>
  <si>
    <t>MMAIP</t>
  </si>
  <si>
    <t>Número de mercados operacionalizados (incluindo a componente de equipamento de refrigeração)</t>
  </si>
  <si>
    <t xml:space="preserve">Número de sistemas de conservação de pescado e fabrico de gelo instalados </t>
  </si>
  <si>
    <t>Construir e Reabilitar Regadios</t>
  </si>
  <si>
    <t>Hectares (ha) de regadios construidos</t>
  </si>
  <si>
    <t>92 ha</t>
  </si>
  <si>
    <t>Hectares (ha) de regadios reabilitados</t>
  </si>
  <si>
    <t xml:space="preserve">Construir Represas </t>
  </si>
  <si>
    <t xml:space="preserve">Número de infra-estruturas construídas </t>
  </si>
  <si>
    <t>Reabilitar infra-estruturas militares (Quartéis, bases navais, casernas, postos médicos, cozinhas, sanitários)</t>
  </si>
  <si>
    <t xml:space="preserve">Número de infra-estruturas reabilitadas </t>
  </si>
  <si>
    <t>Apetrechar infra-estruturas militares (mobiliário, aquartelamento, material de campanha, material de cozinha, sanitários, meios frios, mobiliário de refeitório)</t>
  </si>
  <si>
    <t>Número de infra-estruturas apetrechadas</t>
  </si>
  <si>
    <t>PRIORIDADE IV:DESENVOLVIMENTO DE INFRA-ESTRUTURAS ECONÓMICAS E SOCIAIS</t>
  </si>
  <si>
    <t>Número de HDs em Construção</t>
  </si>
  <si>
    <t>Concluir a construção de Hospitais Distritais (HDs) nas Provincias</t>
  </si>
  <si>
    <t>Número de HDs concluídos</t>
  </si>
  <si>
    <t>Número de HDs com construção iniciada</t>
  </si>
  <si>
    <t>Número de HGs com construção iniciada</t>
  </si>
  <si>
    <t>Continuar a implementação do programa de construção de infra-estruturas escolares</t>
  </si>
  <si>
    <t>Número de salas construídas para o Ensino Primário</t>
  </si>
  <si>
    <t>Número de Escolas construídas para o Ensino Secundário</t>
  </si>
  <si>
    <t>Iniciar a construção do Instituto Superior Politécnico de Pescas e Tecnologias Marinha de Inhambane</t>
  </si>
  <si>
    <t>% de execução das obras</t>
  </si>
  <si>
    <t>% de execução das obras de reabilitação da Escola Industrial e Comercial da Beira</t>
  </si>
  <si>
    <t>% de execução das obras de reabilitação do Instituto Industrial e Comercial da Beira</t>
  </si>
  <si>
    <t>PRIORIDADE IV: DESENVOLVIMENTO DE INFRA-ESTRUTURAS ECONÓMICAS E SOCIAIS</t>
  </si>
  <si>
    <t xml:space="preserve">Construir o aeroporto de Xai-Xai </t>
  </si>
  <si>
    <t>Elaborar Planos de Estrutura Urbana (PEUs)</t>
  </si>
  <si>
    <t>Número de Planos de Estrutura Urbana elaborados</t>
  </si>
  <si>
    <t>MITADER</t>
  </si>
  <si>
    <t>Elaborar Planos Provinciais de Desenvolvimento Territorial (PPDT)</t>
  </si>
  <si>
    <t xml:space="preserve">Número de planos provinciais elaborados </t>
  </si>
  <si>
    <t xml:space="preserve">Elaborar o Plano Nacional de Desenvolvimento Territorial </t>
  </si>
  <si>
    <t>Objectivo Estratégico (i): Aprimorar o planeamento e ordenamento territorial e fortalecer a monitoria, fiscalização e responsabilização na elaboração e implementação dos planos</t>
  </si>
  <si>
    <t>Regularizar a terra dos ocupantes de boa fé</t>
  </si>
  <si>
    <t>Número de parcelas registadas no Sistema de Gestão de Informação de Terra</t>
  </si>
  <si>
    <t>Área reflorestada (Ha)</t>
  </si>
  <si>
    <t>Construir empreendimentos comunitários de ecoturismo</t>
  </si>
  <si>
    <t>Número de empreendimentos comunitários construidos</t>
  </si>
  <si>
    <t>Realizar o Censo Nacional do Elefante</t>
  </si>
  <si>
    <t>N/A</t>
  </si>
  <si>
    <t>Criar e equipar  Comités Locais de Gestão do Risco de Calamidades (CLGRC)</t>
  </si>
  <si>
    <t>Números de CLGRC criados e equipados.</t>
  </si>
  <si>
    <t>MAEFP</t>
  </si>
  <si>
    <t>Realizar simulações de ocorrência de calamidades com envolvimento das comunidades</t>
  </si>
  <si>
    <t>Promover o Reassentamento e Reconstrução pós Calamidades</t>
  </si>
  <si>
    <t>Número de familias apoiadas com material de construção de casas  nas zonas definitivas (Bairros de Reassentamento)</t>
  </si>
  <si>
    <t>PRIORIDADE V: ASSEGURAR A GESTÃO SUSTENTAVÉL E TRANSPARENTE DOS RECURSOS NATURAIS E DO AMBIENTE</t>
  </si>
  <si>
    <t>PILAR I: CONSOLIDAR O ESTADO DE DIREITO DEMOCRÁTICO, BOA GOVERNAÇÃO E DESCENTRALIZAÇÃO</t>
  </si>
  <si>
    <t>Absorver Profissionais de Saúde de nível superior e médio nas Províncias</t>
  </si>
  <si>
    <t xml:space="preserve">Número de  Profissionais de Nível Superior absorvidos </t>
  </si>
  <si>
    <t xml:space="preserve">Número de  Profissionais de Nível Médio absorvidos </t>
  </si>
  <si>
    <t>1.519</t>
  </si>
  <si>
    <t>Informatizar o Sistema de Registo e Notariado</t>
  </si>
  <si>
    <t xml:space="preserve">Número de Instituições ligadas aos sistemas de registo civil e Estatisticas Vitais </t>
  </si>
  <si>
    <t xml:space="preserve">  </t>
  </si>
  <si>
    <t>MJACR</t>
  </si>
  <si>
    <t>25 (15 conservatórias e 10 cartórios)</t>
  </si>
  <si>
    <t>Formar os profissionais do Estado no uso do módulo de notificação de nascimentos e óbitos</t>
  </si>
  <si>
    <t xml:space="preserve">Expandir a rede de postos de registo civil nas unidades sanitárias </t>
  </si>
  <si>
    <t>Produzir e submeter para a aprovação os seguintes Instrumentos Legais: Proposta de Projectos: (i) Conceito Estratégico Militar; (ii)  Missões Especificas das FADM; (iii) Sistema de Forças; (iv) Dispositivo de Forças; (v)  Lei de Programação Militar; (vi) Lei de Autoridade Marítima; (vii) Lei da Autoridade Aeronáutica; e (viii) Revisão da Lei do Serviço Cívico de Moçambique</t>
  </si>
  <si>
    <t>Número de Instrumentos Legais produzidos e aprovados</t>
  </si>
  <si>
    <t>PILAR I:CONSOLIDAR O ESTADO DE DIREITO DEMOCRÁTICO, BOA GOVERNAÇÃO E DESCENTRALIZAÇÃO</t>
  </si>
  <si>
    <t>Número de pessoas capacitadas e formadas</t>
  </si>
  <si>
    <t>1.300</t>
  </si>
  <si>
    <t>Número de Órgãos Centrais, OLEs e Municipios inspeccionados</t>
  </si>
  <si>
    <t>Ligar Instituições do Ensino Tecnico-Profissional a Rede Moçambicana de  Ensino Superior e Pesquisa (MoRENet)</t>
  </si>
  <si>
    <t>Número Instituições do Ensino Tecnico-Profissional  Ligadas a MoRENet</t>
  </si>
  <si>
    <t xml:space="preserve">Prosseguir com a delimitação e Classificação das unidades territoriais </t>
  </si>
  <si>
    <t xml:space="preserve">Número de unidades territoriais delimitados </t>
  </si>
  <si>
    <t>Aumentar a eficiência e celeridade na dedução da acusação e redução da pendência processual</t>
  </si>
  <si>
    <t>Número de processos julgados por ano</t>
  </si>
  <si>
    <t>Julgados 25% dos processos existentes no Plenário, 35% na Secção de Contencioso Administrativo, 40% na Secção de Contencioso Fiscal e Aduaneiro e 303 processos na Secção das Contas Públicas</t>
  </si>
  <si>
    <t>Realizar o registo de nascimento gratuito na campanha da Semana Nacional de Saúde</t>
  </si>
  <si>
    <t>300.000</t>
  </si>
  <si>
    <t>8.465</t>
  </si>
  <si>
    <t>2.116</t>
  </si>
  <si>
    <t>MINT</t>
  </si>
  <si>
    <t>Prevenir e combater a criminalidade</t>
  </si>
  <si>
    <t>Número de patrulhas realizadas</t>
  </si>
  <si>
    <t>2.288.272</t>
  </si>
  <si>
    <t>572.068</t>
  </si>
  <si>
    <t>% de BI´s produzidos em relação aos solicitados</t>
  </si>
  <si>
    <t>92,5% (1.300.000)</t>
  </si>
  <si>
    <t>% de DIRE`s produzidos em relação aos solicitados</t>
  </si>
  <si>
    <t>100%   (58.892)</t>
  </si>
  <si>
    <t>% de Passaportes e outros documentos de viagem produzidos em relação aos solicitados</t>
  </si>
  <si>
    <t>92,5% (303.978)</t>
  </si>
  <si>
    <t>% de vistos de fronteira emitidos em relação aos solicitados</t>
  </si>
  <si>
    <t>100%   (52.305)</t>
  </si>
  <si>
    <t xml:space="preserve">PILAR II: PROMOVER UM AMBIENTE MACROECONÓMICO EQUILIBRADO E SUSTENTÁVEL </t>
  </si>
  <si>
    <t>MEF</t>
  </si>
  <si>
    <t>Reestruturar as empresas participadas com vista à sua viabilização e sustentabilidade</t>
  </si>
  <si>
    <t>Financiar as Pequenas e Médias Empresas orientadas para o desenvolvimento das actividades económicas</t>
  </si>
  <si>
    <t xml:space="preserve">Número de Empresas Admitidas à Cotação na BVM </t>
  </si>
  <si>
    <t xml:space="preserve">% da Capitalização Bolsista em % do PIB </t>
  </si>
  <si>
    <t>2,1%</t>
  </si>
  <si>
    <t>Promover o crescimento sólido e estável do mercado de seguros</t>
  </si>
  <si>
    <t>Taxa de de penetração de seguros na economia (contributo do seguro na economia)</t>
  </si>
  <si>
    <t>PILAR III: REFORÇAR A COOPERAÇÃO INTERNACIONAL</t>
  </si>
  <si>
    <t>Objectivos Estratégicos: (i) Consolidar, aprofundar e expandir a Cooperação Bilateral; e (iii) Reforçar a Cooperação Multilateral</t>
  </si>
  <si>
    <t>MDM</t>
  </si>
  <si>
    <t>Acolher e realizar visitas de trabalho no âmbito da cooperação bilateral e multilateral.</t>
  </si>
  <si>
    <t>Número de Combatentes inseridos</t>
  </si>
  <si>
    <t>Número  de Combatentes e seus dependentes assistidos</t>
  </si>
  <si>
    <t>Estimular o desenvolvimento da indústria transformadora para o aumento do valor acrescentado</t>
  </si>
  <si>
    <t>% de aumento da produção industrial (indústria transformadora)</t>
  </si>
  <si>
    <t>Número de indústrias licenciadas</t>
  </si>
  <si>
    <t>Criar e capacitar membros dos CCP´s em gestão de recursos pesqueiros</t>
  </si>
  <si>
    <t>330 dias de patrulha</t>
  </si>
  <si>
    <t>Número de estudos e avaliações de estado do recurso realizados</t>
  </si>
  <si>
    <t>Número de cruzeiros de investigação realizados</t>
  </si>
  <si>
    <t xml:space="preserve">Número de plano elaborado </t>
  </si>
  <si>
    <t>Elaboração de estudo de base e diagnóstico</t>
  </si>
  <si>
    <t xml:space="preserve">Elaboração da proposta preliminar do plano </t>
  </si>
  <si>
    <t>discusão pública e aprovação do plano final</t>
  </si>
  <si>
    <t>Serviço de cadastro criado</t>
  </si>
  <si>
    <t>Estabelecer ligações de energia electrica domestica nas comunidades de pescadores</t>
  </si>
  <si>
    <t>número de ladeias de comunidades de pescadores ligadas a energia electrica</t>
  </si>
  <si>
    <t>Centro operacionalizado</t>
  </si>
  <si>
    <t>85% Total</t>
  </si>
  <si>
    <t>84% Mulher</t>
  </si>
  <si>
    <t>Imprimir e distribuir o livro escolar para todas as escolas primárias</t>
  </si>
  <si>
    <t xml:space="preserve">Número de livros do aluno impressos </t>
  </si>
  <si>
    <t>Aumentar a oferta de vários programas na área de Alfabetização e Educação Não Formal</t>
  </si>
  <si>
    <t>Número de alfabetizadores contratados</t>
  </si>
  <si>
    <t>Prosseguir a electrificação rural através de sistemas solares</t>
  </si>
  <si>
    <t>Conclusão das obras</t>
  </si>
  <si>
    <t>Consignação e início das obras</t>
  </si>
  <si>
    <t xml:space="preserve">Fortalecer os procedimentos de licenciamento turístico </t>
  </si>
  <si>
    <t>Promover Moçambique como destino turístico de excelência</t>
  </si>
  <si>
    <t>2 (Ponta D'Ouro e Cidade de Maputo)</t>
  </si>
  <si>
    <t>2 (Bazaruto e Ilha de Moçambique)</t>
  </si>
  <si>
    <t>1 (Pemba)</t>
  </si>
  <si>
    <t>Número de destinos turísticos prioritários promovidos</t>
  </si>
  <si>
    <t>Número de  Infraestruturas básicas Implantadas</t>
  </si>
  <si>
    <t xml:space="preserve">Número de Conservatorias ligadas aos Sistemas de Registo Civil </t>
  </si>
  <si>
    <t>Número de Conservatorias com Sistema de Pagamento Automatizado</t>
  </si>
  <si>
    <t>Número de Conservatorias Distritais  ligadas ao Sistema de Registo  Criminal</t>
  </si>
  <si>
    <t>Capacitar os Lideres Comunitários em matéria ligada a eventos vitais</t>
  </si>
  <si>
    <t>Número de Lideres Comunitarios capacitados em materias ligadas aos eventos vitais</t>
  </si>
  <si>
    <t>Número de profissionais formados no uso do modulo de notificação</t>
  </si>
  <si>
    <t>Número de  Postos  de Registo civil expandidos nas unidades sanitárias</t>
  </si>
  <si>
    <t>Aulas (100); palestras (20); visitas a locais históricos (3)</t>
  </si>
  <si>
    <t>Aulas (120); palestras (30); visitas a locais históricos (5)</t>
  </si>
  <si>
    <t>Aulas (60); palestras (20); visitas a locais históricos (3)</t>
  </si>
  <si>
    <t>Número de edições em Tablóide</t>
  </si>
  <si>
    <t>Número de edições da revista produzidas</t>
  </si>
  <si>
    <t>Prosseguir com a dessiminação e sensibilização sobre tecnologias e técnicas de extracção e processamento minerio ambientalmente seguro</t>
  </si>
  <si>
    <t>Numero de tecnologias de extracção e processamento mineiro dessiminadas</t>
  </si>
  <si>
    <t>Produzir documentos de identificação e de viagem com caracteristicas biométricas</t>
  </si>
  <si>
    <t>Prosseguir com a Manutenção e montagem de básculas</t>
  </si>
  <si>
    <t>Número  de básculas montadas e mantidas</t>
  </si>
  <si>
    <t>Sinalizar estradas</t>
  </si>
  <si>
    <t>km de estradas sinalizadas</t>
  </si>
  <si>
    <t>Número  de estudos elaborados</t>
  </si>
  <si>
    <t>Realizar estudos para construção e reabilitação de obras hidráulicas</t>
  </si>
  <si>
    <t>Realizar obras de reabilitação de diques de  defesa contra cheias</t>
  </si>
  <si>
    <t>PRIORIDADE IV:DESENVOLVER INFRA-ESTRUTURAS ECONÓMICAS E SOCIAIS</t>
  </si>
  <si>
    <t>Estudos realizados</t>
  </si>
  <si>
    <t xml:space="preserve">Estabelecer ligações domiciliárias </t>
  </si>
  <si>
    <t xml:space="preserve">Número de ligações domiciliárias estabelecidas  </t>
  </si>
  <si>
    <t xml:space="preserve">Prosseguir a reabilitação e construção de sistemas de saneamento e drenagem de águas pluviais </t>
  </si>
  <si>
    <t xml:space="preserve">Número de infra-estruturas verdes </t>
  </si>
  <si>
    <t xml:space="preserve">Promover a construção de latrinas melhoradas e fossas sépticas nas zonas urbanas </t>
  </si>
  <si>
    <t xml:space="preserve">Número de latrinas melhoradas construidas </t>
  </si>
  <si>
    <t xml:space="preserve">Número de fossas sépticas construidas </t>
  </si>
  <si>
    <t xml:space="preserve">Promover a construção de latrinas nas zonas rurais </t>
  </si>
  <si>
    <t xml:space="preserve">Realizar campanhas de mobilização e sensibilização das comunidades vivendo nas zonas rurais, sobre boas práticas de higiene e saneamento </t>
  </si>
  <si>
    <t>Número de comunidades usando boas práticas de higiene e saneamento</t>
  </si>
  <si>
    <t xml:space="preserve">Número de pessoas  formadas </t>
  </si>
  <si>
    <t>Realizar reflorestamento</t>
  </si>
  <si>
    <t>GABINFO</t>
  </si>
  <si>
    <t xml:space="preserve">Elaborar o projecto executivo do Instituto Superior Politécnico de Mecuburi </t>
  </si>
  <si>
    <t>Projecto executivo elaborado</t>
  </si>
  <si>
    <t>Inicio de reabilitação das Instituições do Ensino Técnico Profissional</t>
  </si>
  <si>
    <t>% de execução das obras de reabilitação do Instituto Industrial e Comercial Eduardo Mondlane de Inhambane</t>
  </si>
  <si>
    <t xml:space="preserve">% de execução das obras de reabilitação da Escola Profissional de Massinga </t>
  </si>
  <si>
    <t>Número de obras dos OLE's em construção</t>
  </si>
  <si>
    <t xml:space="preserve">Número de bolsas de estudo atribuidas </t>
  </si>
  <si>
    <t>Prosseguir a contrução, reabilitação e ampliação dos Hospitais Distritais (HD) e Gerais (HG)</t>
  </si>
  <si>
    <t>Iniciar a construção de Hospitais Distritais (HDs), Hospitais Gerais (HGs) e Reabilitação de Hospitais Provincias (HPs)</t>
  </si>
  <si>
    <t>Número de HP em Reabilitação e ampliação</t>
  </si>
  <si>
    <t>Censo Realizado</t>
  </si>
  <si>
    <t>1</t>
  </si>
  <si>
    <t>Prosseguir com as obras de construção das Linhas de 33kVs de Mopeia-Luabo e de Moatize-Doa</t>
  </si>
  <si>
    <t xml:space="preserve">Concluir as obras de construção das Linhas de 33kVs de Mopeia-Luabo e de Moatize-Doa, incluindo energização das Sedes Distritais de Luabo e Doa </t>
  </si>
  <si>
    <t xml:space="preserve">MIREME  </t>
  </si>
  <si>
    <t xml:space="preserve">MIREME </t>
  </si>
  <si>
    <t>Terraplanar Campos nos Distritos</t>
  </si>
  <si>
    <t>Adquirir Unidades Móveis  de Formação Profissional</t>
  </si>
  <si>
    <t>Número de  Unidades Móveis completas adquiridas</t>
  </si>
  <si>
    <t>Lançamento de concurso e adjudicação</t>
  </si>
  <si>
    <t>Assinatura do contracto e validação pelo Tribunal Administractivo</t>
  </si>
  <si>
    <t xml:space="preserve">Recepção das unidades móveis </t>
  </si>
  <si>
    <t>Desenho de termos de referência e submissão a UGEA</t>
  </si>
  <si>
    <t>10421 - Mulheres:4.689</t>
  </si>
  <si>
    <t xml:space="preserve"> Número de foruns realizados </t>
  </si>
  <si>
    <t>Monitorar a Comercialização Agrícola</t>
  </si>
  <si>
    <t xml:space="preserve">Número de Indústrias </t>
  </si>
  <si>
    <t xml:space="preserve"> Reabilitação da linha férrea de Ressano Garcia, fase I</t>
  </si>
  <si>
    <t xml:space="preserve">kms de Linha Reabilitada </t>
  </si>
  <si>
    <t>Equipamento Adquirido  (1 Empilhadeira de lança 45T, 1 Empilhadeira de garfo 40T e 2 atrelados plataforma 45T)</t>
  </si>
  <si>
    <t>Reabilitar a Rede Postal Urbana e Rural</t>
  </si>
  <si>
    <t>Reabilitar o Porto de Maputo</t>
  </si>
  <si>
    <t xml:space="preserve">Reforçar a Capacidade do Porto de Pemba </t>
  </si>
  <si>
    <t>Reforçar a Capacidade do Porto da Beira</t>
  </si>
  <si>
    <t>Expandir Serviços de Telefonia Móvel de 4 Geração</t>
  </si>
  <si>
    <t xml:space="preserve">  6 Distritos </t>
  </si>
  <si>
    <t xml:space="preserve">7 farolins e 30 bóias </t>
  </si>
  <si>
    <t>7 e 30</t>
  </si>
  <si>
    <t xml:space="preserve">Número de Locomotivas </t>
  </si>
  <si>
    <t xml:space="preserve"> Adiquirir Locomotivas de linha </t>
  </si>
  <si>
    <t xml:space="preserve"> Adiquirir meios circulantes para busca e salvamento</t>
  </si>
  <si>
    <t>Modernizar e efectuar a Balizagem do Porto de Maputo  e Beira - Fase II</t>
  </si>
  <si>
    <t>Número de Centrais Solares com obras de construção em curso</t>
  </si>
  <si>
    <t>Mapear e Inventariar Mangais</t>
  </si>
  <si>
    <t xml:space="preserve">Número de HDs reabilitados e ampliados </t>
  </si>
  <si>
    <t>Número de HGs  em construção</t>
  </si>
  <si>
    <t>Aumentar o número de adultos  e de crianças vivendo com HIV que beneficiam de TARV de 738.386 e 64.273 em 2015 para 1.164.256  e 98.717 em 2018 respectivamente</t>
  </si>
  <si>
    <t xml:space="preserve">Programa MDFPG 51-01:  Sistema Financeiro </t>
  </si>
  <si>
    <t>km de Estradas Nacionais Reabilitadas</t>
  </si>
  <si>
    <t xml:space="preserve">Participar em Cimeiras, Conferências e Reuniões Estatutárias de carácter Bilateral, Multilateral, Regional e Continental </t>
  </si>
  <si>
    <t>Participar em Conferências Ministeriais, Comissões Mistas, Diálogos Políticos, Consultas Políticas, Reuniões Técnicas</t>
  </si>
  <si>
    <t>Garantir a protecção legal, assistência humanitária e apoio aos Requerentes de Asilo e Refugiados (RAR's) no país</t>
  </si>
  <si>
    <t>Número de RAR's assistidos</t>
  </si>
  <si>
    <t>Estimular a contrbuição dos moçambicanos na diáspora, no desenvolvimento Nacional e fortalecer o apoio as comunidades moçambicanas no exterior</t>
  </si>
  <si>
    <t>Número de países-alvo para identificação de moçambicanos qualificados para contribuir no desenvolvimento económico do país</t>
  </si>
  <si>
    <t xml:space="preserve">Número de  canais de comunicação melhorados entre o Governo e a diáspora moçambicana </t>
  </si>
  <si>
    <t>Conceber um Modelo de Négocio do Subsitema de Planificação e Orçamento</t>
  </si>
  <si>
    <t>1 relatório</t>
  </si>
  <si>
    <t>Implementar o Módulo do Património do Estado no e-SISTAFE</t>
  </si>
  <si>
    <t>Proceder a Análise do nível de riscos fiscais</t>
  </si>
  <si>
    <t>Elaborada a declaração pormenorizada sobre os riscos fiscais</t>
  </si>
  <si>
    <t>Operacionalizado o sistema de Gestão de Máquinas fiscais (SGMF) e integração com 2.000 contribuintes do IVA</t>
  </si>
  <si>
    <t>Número de empresas participadas reestruturadas</t>
  </si>
  <si>
    <t xml:space="preserve">Número de Instituições Financeiras financiadas </t>
  </si>
  <si>
    <t>Número de auditorias realizadas</t>
  </si>
  <si>
    <t>Ligar Micro, Pequenas e Médias Empresas às cadeias de valor resultante de grandes investimentos</t>
  </si>
  <si>
    <t xml:space="preserve">Número de sessões de Educação Cívíca </t>
  </si>
  <si>
    <t>Número de material para prática de desporto (2) e cultura (1); brochuras sobre a história militar (1); visitas de monitoria (4)</t>
  </si>
  <si>
    <t>Número de material para prática de desporto (4) e cultura (3); brochuras sobre a história militar (1); visitas de monitoria (5)</t>
  </si>
  <si>
    <t>Número de material para prática de desporto (2) e cultura (1); visitas de monitoria (4)</t>
  </si>
  <si>
    <t>Realizar o recenceamento militar, assegurando a equidade do género bem como a incorporação de prestadores para o Serviço Cívico de Moçambique</t>
  </si>
  <si>
    <t>Garantir a formação especializada dos prestadores, pessoal técnico-administrativo do Serviço Cívico de Moçambique (SCM)</t>
  </si>
  <si>
    <t>Atribuir bolsas de estudo para o ensino superior para combatentes e seus dependentes</t>
  </si>
  <si>
    <t>Número de Serviços de Radioterapia Funcional</t>
  </si>
  <si>
    <t>Introduzir os Serviços (fase conclusiva) de Radioterapia no Hospital Central de Maputo</t>
  </si>
  <si>
    <t>Fortificação Alimentar e Monitoria da Indústria alimentar (oléo, farinha de trigo e milho, açucar)</t>
  </si>
  <si>
    <t xml:space="preserve">Número de sistemas construidos/ reabilitados/iniciados  </t>
  </si>
  <si>
    <t>Construir e reabilitar fontes de água dispersas</t>
  </si>
  <si>
    <t xml:space="preserve">Construir/Reabilitar sistemas de abastecimento de água nas zonas rurais </t>
  </si>
  <si>
    <t xml:space="preserve">Número de fontes de água dispersas construidas </t>
  </si>
  <si>
    <t xml:space="preserve">Número de fontes de água dispersas reabilitadas </t>
  </si>
  <si>
    <t xml:space="preserve">Número de sistemas de abastecimento de água construidos/reabilitados concluidos  </t>
  </si>
  <si>
    <t xml:space="preserve">Número de sistemas construidos/iniciados </t>
  </si>
  <si>
    <t xml:space="preserve"> 11 Capitais Provinciais</t>
  </si>
  <si>
    <t>Adquirir Autocarros para  Transporte Público Urbano</t>
  </si>
  <si>
    <t>Número de Estúdios de Televisão Digital Operacionais</t>
  </si>
  <si>
    <t>Número de Motores para Embarcações</t>
  </si>
  <si>
    <t>Número de Motorizadas 4 rodas para fiscalização costeira</t>
  </si>
  <si>
    <t>Demarcar talhões no âmbito da urbanização básica das zonas rurais e urbanas</t>
  </si>
  <si>
    <t>Número de talhões demarcados</t>
  </si>
  <si>
    <t>Promover a auto-construção de habitação através da atribuição de talhões infra-estruturados e
distribuição de projectos-tipo</t>
  </si>
  <si>
    <t>Promover o empoderamento das mulheres empresarias no sector formal e informal e promover feiras locais</t>
  </si>
  <si>
    <t>Número de mulheres no comércio informal capacitadas em matéria de gestão básica de negócio</t>
  </si>
  <si>
    <t xml:space="preserve">Número de associações maioritariamente constituídas por mulheres capacitadas </t>
  </si>
  <si>
    <t>efectuar a transferência de subsídios aos beneficiários (404.806)</t>
  </si>
  <si>
    <t>Número de pessoas assistidas no Programa Serviço Social de Acção Social (PSSAS)</t>
  </si>
  <si>
    <t>2.446 Pessoas atendidas nas Unidades Sociais</t>
  </si>
  <si>
    <t>4.892 Pessoas atendidas nas Unidades Sociais</t>
  </si>
  <si>
    <t>5.940 Pessoas atendidas nas Unidades Sociais</t>
  </si>
  <si>
    <t>6.989 Pessoas atendidas nas Unidades Sociais</t>
  </si>
  <si>
    <t>511 Pessoas orientadas e reunificadas nas famílias</t>
  </si>
  <si>
    <t>1.022 Pessoas orientadas e reunificadas nas famílias</t>
  </si>
  <si>
    <t>1.533 Pessoas orientadas e reunificadas nas famílias</t>
  </si>
  <si>
    <t>2.045 Pessoas orientadas e reunificadas nas famílias</t>
  </si>
  <si>
    <t xml:space="preserve">Assegurar a produção e publicação de conteúdos Museológicos </t>
  </si>
  <si>
    <t>Digitalizar  de 120 m2 de imagens e Revistas; Publicar 3 Obras dos Antigos Presidentes</t>
  </si>
  <si>
    <t>Concepção da linha do Tempo; digitalização 120m2 de imagens e Revistas</t>
  </si>
  <si>
    <t>4 conteúdos conceptuais de educação infantil</t>
  </si>
  <si>
    <t>Publicação de Obras de 3 Antigos Presidentes</t>
  </si>
  <si>
    <t>Adaptação e edição para a publicação da Bibliografia de 3 Antigos Presidentes</t>
  </si>
  <si>
    <t xml:space="preserve">P.R </t>
  </si>
  <si>
    <t xml:space="preserve">Produzir 12 Entrevistas de material audio visual;           Produzir 3 Filmes da Biografia dos antigos Presidentes e 2 Obras de Banda Desenhada </t>
  </si>
  <si>
    <t>Instalação de Meios audio visuais 09 Kits completos para as 09 Salas existentes</t>
  </si>
  <si>
    <t>Projecto gráfico e maquetização de Banda Desenha; Elaboração de Informação relativa as obras; Produção de peças gráficas desde a criação à imprensão</t>
  </si>
  <si>
    <t>Impressão em paíneis, vidro e hipertextos incluindo montagem</t>
  </si>
  <si>
    <t>Investigação expográfica e organização de exposição; Instalação de iluminação apropriada, climatização e arrejamento</t>
  </si>
  <si>
    <t>Assegurar o processo de Catalogação,  Produção audio visual e gráfica para  Ilustração  do Museu da Presidência da República</t>
  </si>
  <si>
    <t>Número de Conteúdos Produzidos (Digitalizados e Publicados), pelo Museu da Presidência da República</t>
  </si>
  <si>
    <t>Número de exposições sobre a Vida e Obra dos Antigos Presidentes da República</t>
  </si>
  <si>
    <t>Número de PITTAs estabelecidas</t>
  </si>
  <si>
    <t>Número de Pescadores e processadores capacitados em técnicas tradicionais de processamento (salga, secagem e fumagem)</t>
  </si>
  <si>
    <t>Número de  pescadores, processadores e comerciantes capacitados em manuseamento, conservação do pescado em gelo</t>
  </si>
  <si>
    <t xml:space="preserve">Número de manuais de procedimento  de certificação da produção aquícola e de atum estabelecidos </t>
  </si>
  <si>
    <t xml:space="preserve">Número de áreas da aquacultura zoneadas para identiicação de doenças de notificação obrigatória </t>
  </si>
  <si>
    <t>Conceder créditos formais para projectos de pesca e aquacultura</t>
  </si>
  <si>
    <t>Prestar assistência técnica e capacitar técnicos, extencionistas e piscicultores em matériais ligadas a produção de dietas melhoradas, cooperativismo-associativismo, finanças rurais e inclusão financeira</t>
  </si>
  <si>
    <t>Financiar projectos de investigação científica, inovação e transferência de tecnologia, numa base competitiva</t>
  </si>
  <si>
    <t>Número de projectos de investigação científica, inovação e transferência de tecnologia financiados</t>
  </si>
  <si>
    <t>Número de trabalhos científicos e tecnológicos apresentados nas 11ª's Jornadas Científicas e Tecnológicas de Moçambique</t>
  </si>
  <si>
    <t>Monitorar, avaliar e divulgar informação da situação de segurança alimentar e nutricional no País</t>
  </si>
  <si>
    <t>Realizar acções de coordenação multisectorial, para assegurar o alinhamento das acções e actores de segurança alimentar e nutricional com a divulgação do SAN e PAMRDC</t>
  </si>
  <si>
    <t>Promover, monitorar e avaliar a  implementação de políticas, planos e programas relacionados com a segurança alimentar e nutricional</t>
  </si>
  <si>
    <t xml:space="preserve">Realizar o Fórum Nacional de Comercialização Agricola </t>
  </si>
  <si>
    <t>Assistir e capacitar Micro Pequenas e Medias Empresas (MPME's) dos sectores da Indústria, Comércio, Agronegócios, Comercialização Agrícola através de CaDUP, TGP, ToolKit nos CoREs</t>
  </si>
  <si>
    <t xml:space="preserve">Número de empreendedores e PME's financiadas </t>
  </si>
  <si>
    <t xml:space="preserve">Número de PME´S e empreendedores Assistidos, </t>
  </si>
  <si>
    <t>Número de toneladas armazenadas</t>
  </si>
  <si>
    <t xml:space="preserve">Armazenar cereais  nos complexos  de silos </t>
  </si>
  <si>
    <t>Inscrever contribuintes e beneficiários por conta de outrém (TCO) e por conta própria (TCP) no sistema de segurança social.</t>
  </si>
  <si>
    <t>Número de empresas  inscritas  no sistema de segurança social</t>
  </si>
  <si>
    <t>Número de trabalhadores por conta própria inscritos no sistema de segurança social</t>
  </si>
  <si>
    <t xml:space="preserve">13.655 Contribuintes </t>
  </si>
  <si>
    <t>Inscrição de 3.413 contribuintes</t>
  </si>
  <si>
    <t>Inscrição de 3.416 contribuintes</t>
  </si>
  <si>
    <t>Número de trabalhadores por conta de outrém inscritos no sistema de segurança social</t>
  </si>
  <si>
    <t>Inscrição de 45.219 beneficiários  TCO</t>
  </si>
  <si>
    <t>Inscrição de 45.220 beneficiários  TCO</t>
  </si>
  <si>
    <t>180.877 beneficiários</t>
  </si>
  <si>
    <t>Financiar projectos de geração de rendimentos no âmbito do Fundo de Apoio as Iniciativas Juvenis</t>
  </si>
  <si>
    <t xml:space="preserve">Número de projectos de geração de rendimentos financiados </t>
  </si>
  <si>
    <t>14.037 por conta própria</t>
  </si>
  <si>
    <t>Prosseguir com obras de reabilitação e expansão do Porto de Nacala, Fase I</t>
  </si>
  <si>
    <t>% da Execução da Obra, Fase I (Dragagem de área do Cais de Contentores)</t>
  </si>
  <si>
    <t>% da Execução da Obra, Fase I (Terraplanagem e implantação de estacas)</t>
  </si>
  <si>
    <t>Definir a política de fundiamento das pensões de reforma dos funcionários públicos</t>
  </si>
  <si>
    <t xml:space="preserve">Continuar o processo de fixação de pensões civis e militares </t>
  </si>
  <si>
    <t>Número de pensões fixadas</t>
  </si>
  <si>
    <t>Realizar auditorias de finanças</t>
  </si>
  <si>
    <t>Participar nas actividades de Fórum de Defesa a nível da SADC, OUA, CPLP e ONU, bem como, em reuniões de ligação de operações fronteiriças</t>
  </si>
  <si>
    <t>Número de Sedes Distritais electrificadas através da REN</t>
  </si>
  <si>
    <t>Prosseguir a electrificação rural através da Rede Eléctrica Nacional (REN)</t>
  </si>
  <si>
    <t>Concluir as obras de construção da Linhas de 33kV de Mocuba -Muelevala e de Morrumbala - Dere, incluindo energizar as Sedes Distritais de Muelevala e Dere respectivamente</t>
  </si>
  <si>
    <t>Prosseguir a construção e reforço das linhas de transporte de energia eléctrica, incluindo a construção de sub-estações</t>
  </si>
  <si>
    <t>Prosseguir com as obras de construção da Linha de 240 Kms de 110kV de Cuamba - Marrupa, incluindo as obras de construção da Subestação 110/33kv e 16MVA</t>
  </si>
  <si>
    <t>Prosseguir com as obras de construção da Linha de 240 Kms de 110kV de Cuamba - Marrupa, incluindo as obras de construção da Sub-estação 110/33kv e 16MVA</t>
  </si>
  <si>
    <t>Prosseguir com as obras de construção da Linha de 240 Kms de 110kV de Cuamba-Marrupa, incluindo as obras de construção da Subestação 110/33kv e 16MVA</t>
  </si>
  <si>
    <t>Número de Central Termoeléctrica construídas</t>
  </si>
  <si>
    <t>Número de postos de abastecimento de combustível líquidos construídos</t>
  </si>
  <si>
    <t>Conclusão de 7 obras e início do funcionamento</t>
  </si>
  <si>
    <t>Número de bombas de abastecimento de gás natural para veículos instaladas</t>
  </si>
  <si>
    <t>Prosseguir com a construção de postos de abastecimento de combustíveis ííquidos e de gás natural para veículos</t>
  </si>
  <si>
    <t>80km</t>
  </si>
  <si>
    <t>20km</t>
  </si>
  <si>
    <t>30km</t>
  </si>
  <si>
    <t>Elaborar estudos e projectos de engenharia</t>
  </si>
  <si>
    <t>Número de projectos elaborados</t>
  </si>
  <si>
    <t xml:space="preserve">Número de latrinas melhoradas construídas </t>
  </si>
  <si>
    <t>Metas trimestrais</t>
  </si>
  <si>
    <t>Concluir a construção da Central Termoeléctrica a Gás Natural (CTGN) de Ciclo Combinado com uma capacidade de (100 MW)</t>
  </si>
  <si>
    <t>Conservar a Rede de Estradas Classificadas através da Manutenção de Rotina, Periódica e Resposta as Emergências</t>
  </si>
  <si>
    <t xml:space="preserve">km de estradas com Manutenção de Rotina </t>
  </si>
  <si>
    <t>Km de Estradas Distritais Mantidas</t>
  </si>
  <si>
    <t>km de Estradas Urbanas Mantidas</t>
  </si>
  <si>
    <t xml:space="preserve">km de Estradas Asfaltadas com Manutenção Periódica </t>
  </si>
  <si>
    <t>Prosseguir com as obras de construção das Linhas de 33kVs de Magige - Molumbo - Milange e da linha de 33kVs Goonda – Dombe – Espungabera</t>
  </si>
  <si>
    <t>Concluir a construção da linha de 33kVs de Magige - Molumbo - Milange e da Linha de 33 kVs de Goonda – Dombe – Espungabera, incluindo energização das Vilas de Milange, Rotanda e Espungabera</t>
  </si>
  <si>
    <t>Operacionalizar e Manter a área de Melhoramento Génetico do Centro de Pesquisa em Aquacultura - CEPAQ</t>
  </si>
  <si>
    <t>Número de Represas Construidas</t>
  </si>
  <si>
    <t>Realizar estudos de planeamento de bacias hidrográficas e de avaliação de disponibilidade de água subterranea como fonte alternativa para mitigação da seca</t>
  </si>
  <si>
    <t>Estabelecer modelos de previsão integrado de gestão de cheias e secas</t>
  </si>
  <si>
    <t>Número de modelos estabelecidos</t>
  </si>
  <si>
    <t xml:space="preserve">Construir e apetrechar infra-estruturas militares (Edífícios de comando, quartéis, casernas, sistema de abastecimento de água, vedação) </t>
  </si>
  <si>
    <t>Prosseguir com a construção do Comando Provincial de Salvação Pública</t>
  </si>
  <si>
    <t>Número de estabelecimentos construídos</t>
  </si>
  <si>
    <t>Número de campos terraplanados</t>
  </si>
  <si>
    <t>3: Cabo Delgado (2): HDs de Montepuez e Mocímboa da Praia e Niassa (1): HD de Cuamba</t>
  </si>
  <si>
    <t>7: Cabo Delgado (1); HD Macomia, Nampula (1): HD de Memba, Zambézia (1): HD de Mopeia, Manica (1): HD Machaze, Inhambane (2): HDs de Massinga e  Jangamo e Gaza (1): HD Macia</t>
  </si>
  <si>
    <t>Prosseguir a construção de Hospitais Distritais (HDs) nas Províncias</t>
  </si>
  <si>
    <t>Maputo (1): HD Manhiça</t>
  </si>
  <si>
    <t>Tete (1): HD Fingoè</t>
  </si>
  <si>
    <t xml:space="preserve">Número de sistemas com obras de construição / reabilitação iniciadas  </t>
  </si>
  <si>
    <t>Número de estudos elaborados</t>
  </si>
  <si>
    <t>Realizar obras de construção e reabilitação de barragens e represas / reservatórios escavados</t>
  </si>
  <si>
    <t>Número de barragens prosseguidas com a reabilitação / manutenção</t>
  </si>
  <si>
    <t>Número de represas reabilitados / reservatórios escavados construídos</t>
  </si>
  <si>
    <t>Kms de diques reabilitados</t>
  </si>
  <si>
    <t xml:space="preserve">% de execução das obras de reabilitação do Instituto agrário de Ribaúe </t>
  </si>
  <si>
    <t xml:space="preserve">% de execução das obras de reabilitação do Instituto Agrário de Chòkwé </t>
  </si>
  <si>
    <t xml:space="preserve">% de execução das obras de reabilitação da Escola Industrial 1º de Maio </t>
  </si>
  <si>
    <t>% de execução da obra (Ampliada profundidade do Cais de 9 para 15.5m )</t>
  </si>
  <si>
    <t>% da Execução das Actividades (Dragagem de Emergência do Porto da Beira de 8 para 9,2 metros)</t>
  </si>
  <si>
    <t>Número de Distritos Cobertos</t>
  </si>
  <si>
    <t>Elaborar Planos Locais de Adaptação ás Mudanças Climáticas</t>
  </si>
  <si>
    <t>Número de Plano elaborado</t>
  </si>
  <si>
    <t>Número de Planos elaborado</t>
  </si>
  <si>
    <t xml:space="preserve">Número de províncias mapeadas e inventariadas </t>
  </si>
  <si>
    <t>Número de membros dos CCP´s capacitados</t>
  </si>
  <si>
    <t>Número de patrulhas marítimas no Banco de Sofala dirigidas a pescaria do camarão</t>
  </si>
  <si>
    <t xml:space="preserve">Fiscalizar a pesca com recursos a brigadas moveis (terrestres, aéreas e marítimas) </t>
  </si>
  <si>
    <t>Avaliar o estado de exploração dos recursos pesqueiros</t>
  </si>
  <si>
    <t>Número de estudos do ambiente aquático realizados</t>
  </si>
  <si>
    <t>Números de comunidades envolvidas nos exercìcios de simulações sobre ocorrência de calamidades</t>
  </si>
  <si>
    <t>Expandir e modernizar a rede de observações metereológicas até ao distrito</t>
  </si>
  <si>
    <t>Número de estações metereológicas instaladas ou modernizadas</t>
  </si>
  <si>
    <t>Construir e Reabilitar Infra-estruturas dos Órgãos Locais do Estado (OLE's) e novos Municipios</t>
  </si>
  <si>
    <t xml:space="preserve">Elaborar o plano de situação no contexto do ordenamento do espaço marítimo e criar o respectivo serviço de cadastro </t>
  </si>
  <si>
    <t>Divulgar a política do mar e o regime jurídico de utilização do espaço marítimo nacional</t>
  </si>
  <si>
    <t>Sessões de divulgação  para as províncias de   Sofala, Zambézia, Nampula, Cabo Delgado e Niassa</t>
  </si>
  <si>
    <t xml:space="preserve">Sessões de divulgação para as províncias de Manica, Tete,   Inhambane, Gaza e Maputo </t>
  </si>
  <si>
    <t>Elaboração do projecto do plano de situação e o ordenamento do espaço marítimo  e o respectivo programa de execução (mapas finais de espacialização diferenciando os graus de escala para cada actividade)</t>
  </si>
  <si>
    <t>Formar e capacitar funcionários e agentes do estado e membros das comissões, no quadro da implementação do Sistema Nacional de Arquivos do Estado (SNAE)</t>
  </si>
  <si>
    <t>Número de funcionários e agentes do estado e de membros das comissões capacitados</t>
  </si>
  <si>
    <t>3.750 funcionários e agentes do estado e membros das comissões de avaliação de documentos capacitados, sendo 850 de nível Central, 1.240 Provincial, 1.530 Distrital e 130 Municipal</t>
  </si>
  <si>
    <t xml:space="preserve">20 unidades territoriais entre  vilas, Localidades, Postos Administrativos e Distritos </t>
  </si>
  <si>
    <t>Aumentados em 5% os processos julgados em relação ao ano anterior, nos Tribunais Judiciais</t>
  </si>
  <si>
    <t>Aumento em 5% dos processos julgados em relação ao ano anterior, nos Tribunais Judiciais</t>
  </si>
  <si>
    <t>Número de crianças registadas</t>
  </si>
  <si>
    <t>Número de reuniões de ligação polícia comunidade realizadas</t>
  </si>
  <si>
    <t>% de casos criminais esclarecidos em relação aos registados</t>
  </si>
  <si>
    <t>Apetrechar os serviços com equipamentos e meios operacionais específicos</t>
  </si>
  <si>
    <t>Instalar Radios Televisão Nacional Educativa do Instituto de Comunicação Social (ICS)</t>
  </si>
  <si>
    <t>Número de Rádios Televisão Instaladas</t>
  </si>
  <si>
    <t>Realizar a cobertura das Eleições Autárquicas de 2018</t>
  </si>
  <si>
    <t>Número de Municípios cobertos</t>
  </si>
  <si>
    <t>Procedimentos e funcionalidades estabelecidas (Modelo de Negócio Defenido)</t>
  </si>
  <si>
    <t xml:space="preserve">Sistema de preços de referência de mercado operacionalizado </t>
  </si>
  <si>
    <t>Funcionalidade de cadastro de fornecedores operacionalizada</t>
  </si>
  <si>
    <t xml:space="preserve">Funcionalidade de incorporação via directa operacionalizada </t>
  </si>
  <si>
    <t>Aproximar a administração fiscal aos cidadãos, concepção de um sistema informático moderno - e-Tributação</t>
  </si>
  <si>
    <t>% do grau de cumprimento das recomendações dos Relatórios de Auditoria do Tribunal Administrativo</t>
  </si>
  <si>
    <t>Número de contratos assinados entre pequenos produtores e grandes empresas</t>
  </si>
  <si>
    <t xml:space="preserve">Número de PMEs financiadas </t>
  </si>
  <si>
    <t>Promover a captação de empresas para o mercado e emissão de obrigações do tesouro</t>
  </si>
  <si>
    <t xml:space="preserve">Sectores com funcionalidades relativas aos processos de fim de relação de trabalho com o estado disponibilizadas no e-SNGRHE </t>
  </si>
  <si>
    <t>Objectivos Estratégicos: (i) Consolidar, aprofundar e expandir a cooperação bilateral; e (iii) Reforçar a cooperação multilateral</t>
  </si>
  <si>
    <t>Número de participações em eventos</t>
  </si>
  <si>
    <t>Número das acções a desenvolver para o reforço da cooperação</t>
  </si>
  <si>
    <t>Acolher as sessões anuais das Comissões Conjuntas Permanentes de Defesa e Segurança com  o  Malawi e Zâmbia</t>
  </si>
  <si>
    <t>Reforçar a cooperação bilateral e assinar acordos e memorandos de entendimento</t>
  </si>
  <si>
    <t>Objectivos Estratégicos (iv): Estimular a contribuição dos moçambicanos na diáspora, no desenvolvimento nacional e fortalecer o apoio às comunidades moçambicanas no exterior, aos refugiados e requerentes de asilo no País</t>
  </si>
  <si>
    <t>Realizar a segunda sessão Ordinária do Conselho Consultivo das Comunidades mocambicanas no exterior</t>
  </si>
  <si>
    <t>Número de emigrantes moçambicanos assistidos no encaminhamento ou localização de familiares / parentes</t>
  </si>
  <si>
    <t>Número de produtores capacitados</t>
  </si>
  <si>
    <t>Número de EMCs estabelecidas</t>
  </si>
  <si>
    <t>Financiar a construção de vias de acesso de apoio ao processo produtivo</t>
  </si>
  <si>
    <t>Km de estrada terceárea construída</t>
  </si>
  <si>
    <t>Contratar novos professores para o Ensino Primário, Secundário e Tecnico-Profissional</t>
  </si>
  <si>
    <t>Número de Professores de Ensino Secundario Geral</t>
  </si>
  <si>
    <t>Adquirir e alocar kit's de auto-emprego aos jovens nas diversas profissões</t>
  </si>
  <si>
    <t>28 extensionistas-604 piscicultores</t>
  </si>
  <si>
    <t>10 extensionistas-138 piscicultores</t>
  </si>
  <si>
    <t>10 extensionistas-297 piscicultores</t>
  </si>
  <si>
    <t>8 extensionistas-169 piscicultores</t>
  </si>
  <si>
    <t>Número de patrulhas marítimas, regionais da comissão o oceano indico e na ZEE</t>
  </si>
  <si>
    <t xml:space="preserve">Capacitar Organizações de Produtores </t>
  </si>
  <si>
    <t>8 orgãos centrais 15 OLE's e 6 Municípios</t>
  </si>
  <si>
    <t>4 centrais, 8 OLE's 3 municipios</t>
  </si>
  <si>
    <t>6 OLE's e 2 Municipios</t>
  </si>
  <si>
    <t>1 OLE's e 1 Municipio</t>
  </si>
  <si>
    <t xml:space="preserve">12 obras  </t>
  </si>
  <si>
    <t xml:space="preserve">Criar uma base de dados </t>
  </si>
  <si>
    <t>1.350</t>
  </si>
  <si>
    <t>1.304</t>
  </si>
  <si>
    <t xml:space="preserve">Início de construção de 3 PAC´s </t>
  </si>
  <si>
    <t xml:space="preserve">Prosseguir com as obras de Construção do PAC´s </t>
  </si>
  <si>
    <t>Início de construção de PA de GNV na Cidade de Maputo</t>
  </si>
  <si>
    <t>Conceber e desenvolver parte das funcionalidades da aplicação informática para o Sistema Nacional de Gestão de Recursos Humanos do Estado, o e-SNGRHE</t>
  </si>
  <si>
    <t xml:space="preserve">Sectores com funcionalidades relativas ao controlo no processamento e pagamento de salários, horas extras, efectividade, Prova de Vida dos Funcionários e Agentes do Estado disponibilizadas no sistema e-SNGRHE </t>
  </si>
  <si>
    <t>Expandir o financiamento com linhas de crédito a novas Instituições de Intermediação Financeira (Banco Comercial, Micro-Banco e 2 Instituições de Micro-Finanças)</t>
  </si>
  <si>
    <t>Potenciar o crescimento anual da capitalização bolsista da Bolsa de Valores de Moçambique (BVM)</t>
  </si>
  <si>
    <t>2.175</t>
  </si>
  <si>
    <t xml:space="preserve">Número  de Boias  de Sinalização marítima com sistema de monitorização AIS Adquiridas e operacionais. </t>
  </si>
  <si>
    <t>Politica de Pensões definida</t>
  </si>
  <si>
    <t>Percentagem  de contribuintes das Unidade de Grandes Contribuintes a pagar via banco</t>
  </si>
  <si>
    <t>80% (1.001.954/1.252.977)</t>
  </si>
  <si>
    <t>20%  (280)</t>
  </si>
  <si>
    <t>70% (1400/2000)</t>
  </si>
  <si>
    <t>10% (140)</t>
  </si>
  <si>
    <t>a</t>
  </si>
  <si>
    <t>Participar nas sessões anuais das Comissões Conjuntas Permanentes de Defesa e Segurança</t>
  </si>
  <si>
    <t>5% (90.524 Milhões MT)</t>
  </si>
  <si>
    <t>25% (6)</t>
  </si>
  <si>
    <t>35% (9)</t>
  </si>
  <si>
    <t>20% (5)</t>
  </si>
  <si>
    <t>Número de Professores  do Ensino Técnico Profissional Contratados</t>
  </si>
  <si>
    <t xml:space="preserve">% de execução das obras de reabilitação do Instituto Pedagogico  de Umbeluzi </t>
  </si>
  <si>
    <t>Operacionalizar a fábrica de processamento de milho de Ulóngué</t>
  </si>
  <si>
    <t>Construir  Centrais Solares</t>
  </si>
  <si>
    <t>Prosseguir com as obras de construção da Central Solar de Mocuba e  Iniciar as obras de Metoro</t>
  </si>
  <si>
    <t xml:space="preserve"> Prosseguir com as obras de construção da Central Solar de Mocuba e Metoro</t>
  </si>
  <si>
    <t xml:space="preserve">Concluir e Operacionalizar  a Central Solar de Mocuba e Prosseguir com as obras de construção da Central Solar de  Metoro  </t>
  </si>
  <si>
    <t xml:space="preserve"> Prosseguir com as obras de construção da Central Solar de  Metoro</t>
  </si>
  <si>
    <t xml:space="preserve">Implantar Infraestruturas básicas  no destino prioritário </t>
  </si>
  <si>
    <t>1.072 ha</t>
  </si>
  <si>
    <t>Implementar as medidas de prevenção e repreensão de actos de corrupção</t>
  </si>
  <si>
    <t>Número de auditórias realizadas</t>
  </si>
  <si>
    <t>Percentagem das contas úblicas de gerência apreciadas</t>
  </si>
  <si>
    <t>Número de relatórios emitidos</t>
  </si>
  <si>
    <t>Capacitar e formar funcionários e agentes do Estado e dirigentes em materias inerentes a administração pública</t>
  </si>
  <si>
    <t xml:space="preserve"> </t>
  </si>
  <si>
    <t>Assistir combatentes e Financiar projectos de Geração de Renda aos combatentes</t>
  </si>
  <si>
    <t>2.500  Fardamento aos Veteranos da Luta de Libertação Nacional</t>
  </si>
  <si>
    <t>500 meios de compensação aos combatentes deficientes</t>
  </si>
  <si>
    <t>20 Casas para combatentes portadores de grande deficiencia construidas</t>
  </si>
  <si>
    <t>Apoiar o estabelecimento e desenvolvimento de Escola na Machamba do Camponês (EMCs)</t>
  </si>
  <si>
    <t>Inscrição de  3.507 beneficiários  TCP</t>
  </si>
  <si>
    <t>Inscrição de  3.510 beneficiários  TCP</t>
  </si>
  <si>
    <t>Anual</t>
  </si>
  <si>
    <t>I Trimestre</t>
  </si>
  <si>
    <t>Realização Meta Fisica</t>
  </si>
  <si>
    <t>% Realização da Meta</t>
  </si>
  <si>
    <t>Total</t>
  </si>
  <si>
    <t>Homens</t>
  </si>
  <si>
    <t>Mulheres</t>
  </si>
  <si>
    <t>Orçamento Executado e Fonte de Recurso</t>
  </si>
  <si>
    <t>FR</t>
  </si>
  <si>
    <t>Aprovado</t>
  </si>
  <si>
    <t>Actualizado</t>
  </si>
  <si>
    <t>Execução</t>
  </si>
  <si>
    <t>% de Execução</t>
  </si>
  <si>
    <t>Ponto de Situação</t>
  </si>
  <si>
    <t>Resultado</t>
  </si>
  <si>
    <t>Sector da defesa dotado de funcionários e militares com conhecimentos técnico-científicos.</t>
  </si>
  <si>
    <t>Acções em curso; a reportar no balanço do I Semestre</t>
  </si>
  <si>
    <t>Assegurada a formação   dos combatentes e seus filhos no ensino superior</t>
  </si>
  <si>
    <t>Combatentes identificados</t>
  </si>
  <si>
    <t>5,000  Cartões de Identificação de Combatentes Distribuidos</t>
  </si>
  <si>
    <t>1. Divulgadas as potencialidades turísticas e culturais dos destinos nacionais;                                                      2. Realizados contactos directos entre operadores turísticos nacionais e internacionais incluindo público em geral que resultam em vendas de estadias e pacotes;                                                         3. Lançado o pacote turístico pelo operador internacional TUI, que inclui o Parque Kruger de 5 noites, sendo duas noites em Maputo; e                                   4. Incentivado o sector privado português a participar na Diplomacia Cup Business &amp; Golf Moçambique, um evento que vai apresentar projectos para o desenvolvimento do seguimento de Golf em Moçambique.</t>
  </si>
  <si>
    <t xml:space="preserve">Aumento dos níveis de serviço e a provisão de água com qualidade, redução da morbilidade e doenças de origem hídrica. </t>
  </si>
  <si>
    <t xml:space="preserve">Incrementado o número de beneficiários nas zonas rurais, reduzidas as distâncias de procura de água e as doenças de origem hídrica. </t>
  </si>
  <si>
    <t xml:space="preserve">Reposto o abastecimento de água, reduzidas as distâncias de procura de água e as doenças de origem hídrica. </t>
  </si>
  <si>
    <t>Melhorada a transitabilidade</t>
  </si>
  <si>
    <t xml:space="preserve">Melhoria das condições de saneamento familiar, redução de doenças de origem hídrica e melhoria da saúde pública. </t>
  </si>
  <si>
    <t>Melhorada a empregabilidade dos benefíciários da formação.</t>
  </si>
  <si>
    <t>NA</t>
  </si>
  <si>
    <t>Espera-se que sejam criadas as condições para que as populações que vivem nas zonas rurais onde não existem estabelecimentos de formação possam a ter acesso a formação profissional.</t>
  </si>
  <si>
    <t>5,35</t>
  </si>
  <si>
    <t>275dias de patrulha</t>
  </si>
  <si>
    <t>Acções em curso; avaliação no balanço do I Semestre</t>
  </si>
  <si>
    <t>Transformar o Jornal Moçambique em Tablóide e Ppoduzir revista Moçambique</t>
  </si>
  <si>
    <t>Melhor divulgação das realizações do Governo</t>
  </si>
  <si>
    <t>Melhor divulgação das realizações e promoção da imagem do Governo</t>
  </si>
  <si>
    <t>Aumentar os meios  de Acesso audiovisuais de informação e comunicação para melhorar o nivel de vida da população</t>
  </si>
  <si>
    <t>Garantir uma cobertura transparente e isenta da eleicao e elevar a consciencia da cidadania</t>
  </si>
  <si>
    <t>19000: Civis (6.000), Militares (13.000)</t>
  </si>
  <si>
    <t>_</t>
  </si>
  <si>
    <r>
      <t xml:space="preserve">Objectivo Estatégico: </t>
    </r>
    <r>
      <rPr>
        <sz val="12"/>
        <color indexed="8"/>
        <rFont val="Arial Narrow"/>
        <family val="2"/>
      </rPr>
      <t>I -  Defender e Consolidar a Unidade Nacional e a Cultura de Paz, Democracia e Estabilidade Política, Económica, Social e</t>
    </r>
    <r>
      <rPr>
        <b/>
        <sz val="12"/>
        <color indexed="8"/>
        <rFont val="Arial Narrow"/>
        <family val="2"/>
      </rPr>
      <t xml:space="preserve"> </t>
    </r>
    <r>
      <rPr>
        <sz val="12"/>
        <color indexed="8"/>
        <rFont val="Arial Narrow"/>
        <family val="2"/>
      </rPr>
      <t xml:space="preserve">Cultural </t>
    </r>
  </si>
  <si>
    <r>
      <t>Programa TUR 02</t>
    </r>
    <r>
      <rPr>
        <sz val="12"/>
        <color indexed="8"/>
        <rFont val="Arial Narrow"/>
        <family val="2"/>
      </rPr>
      <t>:  Valorizar o Patrimómio Cultural</t>
    </r>
  </si>
  <si>
    <r>
      <t xml:space="preserve">Objectivo Estatégico: </t>
    </r>
    <r>
      <rPr>
        <sz val="12"/>
        <color indexed="8"/>
        <rFont val="Arial Narrow"/>
        <family val="2"/>
      </rPr>
      <t xml:space="preserve">Defender a Soberania, Reafirmar as Fronteiras Marítimas e Terrestres e Consolidar as Missões Perenes e de Interesse Público  </t>
    </r>
  </si>
  <si>
    <r>
      <t>Programa</t>
    </r>
    <r>
      <rPr>
        <sz val="12"/>
        <color indexed="8"/>
        <rFont val="Arial Narrow"/>
        <family val="2"/>
      </rPr>
      <t xml:space="preserve"> </t>
    </r>
    <r>
      <rPr>
        <b/>
        <sz val="12"/>
        <color indexed="8"/>
        <rFont val="Arial Narrow"/>
        <family val="2"/>
      </rPr>
      <t>MDN03:</t>
    </r>
    <r>
      <rPr>
        <sz val="12"/>
        <color indexed="8"/>
        <rFont val="Arial Narrow"/>
        <family val="2"/>
      </rPr>
      <t xml:space="preserve"> Reforço da Soberania</t>
    </r>
  </si>
  <si>
    <r>
      <rPr>
        <b/>
        <sz val="12"/>
        <rFont val="Arial Narrow"/>
        <family val="2"/>
      </rPr>
      <t>516;</t>
    </r>
    <r>
      <rPr>
        <sz val="12"/>
        <rFont val="Arial Narrow"/>
        <family val="2"/>
      </rPr>
      <t xml:space="preserve"> Aulas(400);</t>
    </r>
    <r>
      <rPr>
        <b/>
        <sz val="12"/>
        <rFont val="Arial Narrow"/>
        <family val="2"/>
      </rPr>
      <t xml:space="preserve"> </t>
    </r>
    <r>
      <rPr>
        <sz val="12"/>
        <rFont val="Arial Narrow"/>
        <family val="2"/>
      </rPr>
      <t>Palestras (100); Visitas a locais históricos (16)</t>
    </r>
  </si>
  <si>
    <r>
      <rPr>
        <b/>
        <sz val="12"/>
        <rFont val="Arial Narrow"/>
        <family val="2"/>
      </rPr>
      <t xml:space="preserve">41; </t>
    </r>
    <r>
      <rPr>
        <sz val="12"/>
        <rFont val="Arial Narrow"/>
        <family val="2"/>
      </rPr>
      <t>Número de material para prática de desporto (12) e cultura (8); Brochuras sobre a história militar (3); Visitas de monitoria (18)</t>
    </r>
  </si>
  <si>
    <r>
      <t xml:space="preserve">Objectivo Estategico: </t>
    </r>
    <r>
      <rPr>
        <sz val="12"/>
        <color indexed="8"/>
        <rFont val="Arial Narrow"/>
        <family val="2"/>
      </rPr>
      <t xml:space="preserve">II Defender a Soberania, a Reafirmação das Fronteiras Marrítimas e Terrestres e Consolidadr as Missões perenes E de Intersse Público </t>
    </r>
  </si>
  <si>
    <r>
      <t xml:space="preserve">Programa MNEC 04:  </t>
    </r>
    <r>
      <rPr>
        <sz val="12"/>
        <rFont val="Arial Narrow"/>
        <family val="2"/>
      </rPr>
      <t>Fronteiras marrítimas e Terrestres</t>
    </r>
  </si>
  <si>
    <r>
      <t xml:space="preserve">Programa MINEC 55: </t>
    </r>
    <r>
      <rPr>
        <sz val="12"/>
        <rFont val="Arial Narrow"/>
        <family val="2"/>
      </rPr>
      <t xml:space="preserve">Cooperação Internacional </t>
    </r>
  </si>
  <si>
    <r>
      <t xml:space="preserve">Programa MINEC 50: </t>
    </r>
    <r>
      <rPr>
        <sz val="12"/>
        <rFont val="Arial Narrow"/>
        <family val="2"/>
      </rPr>
      <t>Cooperação Internacional</t>
    </r>
  </si>
  <si>
    <r>
      <t xml:space="preserve">Programa MINEC 56: </t>
    </r>
    <r>
      <rPr>
        <sz val="12"/>
        <rFont val="Arial Narrow"/>
        <family val="2"/>
      </rPr>
      <t>Apoio as comunidades moçambicanas no exterior</t>
    </r>
  </si>
  <si>
    <t>a) melhor Informação sobre a situação sócio-económica e política do País.  
b) Divulgação no seio da comunidade moçambicana na diáspora do estatuto orgânico e o regulamento Interno do INACE;
c) Monitoria do grau de cumprimento das recomendações dadas na 1ª Sessão do CCCM;
d) Apresentação da estratégia de envolvimento da diáspora no desenvolvimento do País;
e) Acompanhamento das actividades das associações.
f) Sensibilização da comunidade a aderir ao processo de atribuição de documentos de identificação.
g) Fortalecimento dos canais de comunicação entre o Governo e os moçambicanos no exterior; e
h) Sensibilização da comunidade a contribuir no desenvolvimento do país através do envio de remessas. 
Para além destas actividades, foi igualmente criada a Associação dos Estudantes Moçambicanos no Japão (AEMOJA), o que impulsionou a organização das actividades em coordenação com a EMBAMOC-TOKYO.</t>
  </si>
  <si>
    <t>Acções em curso; a reportar no balanço do III Trimestre</t>
  </si>
  <si>
    <t>Avaliação no balanço do I Semestre</t>
  </si>
  <si>
    <t>Consolidadas as relações de cooperação no âmbito da CPLP</t>
  </si>
  <si>
    <t xml:space="preserve">Revistas e consilidadas as relações de cooperação </t>
  </si>
  <si>
    <t>1. X Sessão Extraordinária da Conferência dos Chefes de Estado e de Governo da União Africana sobre a Zona de Cómércio Livre Continental Africana (a. Moçambique assinou 03 Instrumentos Jurídicos nomeadamente: (i) Acordo sobre a ZCLCA; (ii) Declaração de Kigali sobre a ZCLCA; e (iii) Protocolo do Tratado que estabelece a Livre Circulação de Pessoas, Direito a Residência e Estabelecimento; b. À margem da Cimeira dos Chefes de Estado e de Governo da UA, a delegação moçambicana participou na XXVII Cimeira do Mecanismo Africano de Revisão de Pares (MARP)); 2.  Participação na 37" sessão do Conselho dos Direitos Humanos (adoptadas 42 propostas de resoluções sobre a promoção e protecção dos Direitos Humanos em todos os domínios); 3. Participação na 62ª sessão da Comissão sobre o Estatuto da Mulher (aprovadas quatro resoluções atinentes ao estatuto da mulher, partilhada a experiência do país sobre o empoderamento da mulher); 4. Visita Oficial de Sua Excia. Verónica Macamo, Presidente da Assembleia da República, ao Japão (Reiterado o compromisso de apoio a Moçambique nas áreas Bilateral, particularmente a parlamentar; 5. 30a Sessao Ordinaria dos Chefes de Estados e Governo da UA (Reforço da Cooperação multilateral ao nivel da União Africana; manifestar o compromisso de Moçambique na promoção do comercio intra-africano atraves da assintita do Acordo que Estabelece a Zona Livre Continental de Comercio Africao)</t>
  </si>
  <si>
    <r>
      <rPr>
        <b/>
        <sz val="12"/>
        <rFont val="Arial Narrow"/>
        <family val="2"/>
      </rPr>
      <t>1</t>
    </r>
    <r>
      <rPr>
        <sz val="12"/>
        <rFont val="Arial Narrow"/>
        <family val="2"/>
      </rPr>
      <t xml:space="preserve">. 44ª sessão do Conselho de Ministros da OCI (a. adoptada a proposta da agenda para a 45ª sessão do Conselho de Ministros da OCI; b. 57 propostas de resoluções sobre a Organização; c. harmonizada a Estratégia de Cooperação com a OCI); </t>
    </r>
    <r>
      <rPr>
        <b/>
        <sz val="12"/>
        <rFont val="Arial Narrow"/>
        <family val="2"/>
      </rPr>
      <t>2</t>
    </r>
    <r>
      <rPr>
        <sz val="12"/>
        <rFont val="Arial Narrow"/>
        <family val="2"/>
      </rPr>
      <t>. Conselho de Ministros da SADC (a. Operacionalização de estratégias centrais para a integração económica regional, particularmente a Estratégia e Roteiro Regional de Industrialização baseada na promoção de cadeias de valor regionais; b. Garantia de recursos regionais para as áreas definidas como pilares para o desenvolvimento, nomeadamente o turismo, através da aprovação do Fundo das ACTF); 3. Negociações Intergovernamentais sobre Migração Segura, Ordeira e Regular (feitas as contribuições para o Draft Zero do Compacto Global); 4. Mesa Redonda entre o Grupo Diplomático Africano, ADC e a Sumitomo Mitsui Banking Corporation (Melhor entendimento do papel das instituições financeiras japonesas na cooperação com África; 5. participação na XXXII Sessão Ordinária do Conselho Executivo e na XXXV Sessão Ordinária do Comité dos Representantes Permanentes (a. Promover e defender os interreses nacionais no ambito da cooperação bilateral e integração Continental, b. ; consolidar os contactos no quadro da cooperação continental com a finalidade de aprofundar os laços de amizade e estabelecer parcerias; mobilizar apoio para dicversos programas e projectos no reforço da Cooperação multilateral ao nivel da União Africana e c. realização de accoes concretas de cooperacao nos dominios de Agricultura, Linhas Aereas (Formacao/Capacitacao), troca de experiencias na Gestao Empresarial, entre outras)</t>
    </r>
  </si>
  <si>
    <t xml:space="preserve">
No âmbito da assistência aos RAR´s, foi assinado um instrumento de cooperação com o Alto Comissariado das Nações Unidas para os Refugiados (ACNUR), no valor de 18.300.000,00 MT.</t>
  </si>
  <si>
    <r>
      <rPr>
        <b/>
        <sz val="12"/>
        <rFont val="Arial Narrow"/>
        <family val="2"/>
      </rPr>
      <t xml:space="preserve">Objectivo Estratégico (i): </t>
    </r>
    <r>
      <rPr>
        <sz val="12"/>
        <rFont val="Arial Narrow"/>
        <family val="2"/>
      </rPr>
      <t>Aprimorar o planeamento e ordenamento territorial e fortalecer a monitoria, fiscalização e responsabilização na elaboração e implementação dos planos</t>
    </r>
  </si>
  <si>
    <r>
      <t xml:space="preserve">Programa </t>
    </r>
    <r>
      <rPr>
        <sz val="12"/>
        <color indexed="10"/>
        <rFont val="Arial Narrow"/>
        <family val="2"/>
      </rPr>
      <t xml:space="preserve"> </t>
    </r>
    <r>
      <rPr>
        <b/>
        <sz val="12"/>
        <rFont val="Arial Narrow"/>
        <family val="2"/>
      </rPr>
      <t xml:space="preserve">MCA 9: </t>
    </r>
    <r>
      <rPr>
        <sz val="12"/>
        <rFont val="Arial Narrow"/>
        <family val="2"/>
      </rPr>
      <t>Planeamento Territorial</t>
    </r>
  </si>
  <si>
    <r>
      <t>Programa</t>
    </r>
    <r>
      <rPr>
        <sz val="12"/>
        <rFont val="Arial Narrow"/>
        <family val="2"/>
      </rPr>
      <t xml:space="preserve"> </t>
    </r>
    <r>
      <rPr>
        <b/>
        <sz val="12"/>
        <rFont val="Arial Narrow"/>
        <family val="2"/>
      </rPr>
      <t>MCA 39</t>
    </r>
    <r>
      <rPr>
        <sz val="12"/>
        <rFont val="Arial Narrow"/>
        <family val="2"/>
      </rPr>
      <t>:</t>
    </r>
    <r>
      <rPr>
        <b/>
        <sz val="12"/>
        <color indexed="10"/>
        <rFont val="Arial Narrow"/>
        <family val="2"/>
      </rPr>
      <t xml:space="preserve"> </t>
    </r>
    <r>
      <rPr>
        <sz val="12"/>
        <rFont val="Arial Narrow"/>
        <family val="2"/>
      </rPr>
      <t xml:space="preserve">Planeamento Territorial   </t>
    </r>
  </si>
  <si>
    <r>
      <rPr>
        <b/>
        <sz val="12"/>
        <rFont val="Arial Narrow"/>
        <family val="2"/>
      </rPr>
      <t xml:space="preserve">Objectivo Estratégico (ii): </t>
    </r>
    <r>
      <rPr>
        <sz val="12"/>
        <rFont val="Arial Narrow"/>
        <family val="2"/>
      </rPr>
      <t>Garantir a integração da Economia Verde-Azul e da agenda de crescimento verde nas prioridades nacionais de desenvolvimento, assegurando a conservação de ecossistemas, a biodiversidade e o uso sustentável dos recursos naturais</t>
    </r>
  </si>
  <si>
    <r>
      <t>Programa MCA 40</t>
    </r>
    <r>
      <rPr>
        <sz val="12"/>
        <rFont val="Arial Narrow"/>
        <family val="2"/>
      </rPr>
      <t>: Sustentabilidade Ambiental</t>
    </r>
  </si>
  <si>
    <r>
      <rPr>
        <b/>
        <sz val="12"/>
        <rFont val="Arial Narrow"/>
        <family val="2"/>
      </rPr>
      <t xml:space="preserve">Objectivo Estratégico (v): </t>
    </r>
    <r>
      <rPr>
        <sz val="12"/>
        <rFont val="Arial Narrow"/>
        <family val="2"/>
      </rPr>
      <t>Reduzir a vulnerabilidade das comunidades, da economia  e infraestruturas aos riscos climáticos e às calamidades naturais e antropogénicas</t>
    </r>
  </si>
  <si>
    <r>
      <t xml:space="preserve">Programa MCA 43: </t>
    </r>
    <r>
      <rPr>
        <sz val="12"/>
        <rFont val="Arial Narrow"/>
        <family val="2"/>
      </rPr>
      <t>Gestão de Riscos de Desastres</t>
    </r>
  </si>
  <si>
    <r>
      <t xml:space="preserve">Objectivos Estratégicos (i): </t>
    </r>
    <r>
      <rPr>
        <sz val="12"/>
        <rFont val="Arial Narrow"/>
        <family val="2"/>
      </rPr>
      <t>Promover um sistema educativo e inclusivo, eficaz e eficiente que garanta a aquisição das competências requeridas ao nível de conhecimentos, habilidades e atitudes que correspondam as necessidades de desenvolvimento humano</t>
    </r>
  </si>
  <si>
    <r>
      <rPr>
        <b/>
        <sz val="12"/>
        <rFont val="Arial Narrow"/>
        <family val="2"/>
      </rPr>
      <t>Programa TUR 14</t>
    </r>
    <r>
      <rPr>
        <sz val="12"/>
        <rFont val="Arial Narrow"/>
        <family val="2"/>
      </rPr>
      <t>: Desenvolvimento da Cultura</t>
    </r>
  </si>
  <si>
    <r>
      <t xml:space="preserve">Objectivo Estratégico (ii):  </t>
    </r>
    <r>
      <rPr>
        <sz val="12"/>
        <rFont val="Arial Narrow"/>
        <family val="2"/>
      </rPr>
      <t>Expandir o acesso e melhorar a qualidade dos serviços de saúde, reduzir a mortalidade materna, morbi-mortalidade por desnutrição crônica, malária, tuberculose, HIV, doenças não transmissíveis e doenças preveníveis</t>
    </r>
  </si>
  <si>
    <r>
      <t xml:space="preserve">Programa PG6: </t>
    </r>
    <r>
      <rPr>
        <sz val="12"/>
        <rFont val="Arial Narrow"/>
        <family val="2"/>
      </rPr>
      <t>Provisão_de_Cuidados_de_Saúde</t>
    </r>
  </si>
  <si>
    <r>
      <t xml:space="preserve">Objectivo Estratégico (ii):  </t>
    </r>
    <r>
      <rPr>
        <sz val="12"/>
        <rFont val="Arial Narrow"/>
        <family val="2"/>
      </rPr>
      <t>Expandir o acesso e melhorar a qualidade dos serviços de saúde, reduzir a Mortalidade materna, morbi-mortalidade por desnutrição crônica, malária, tuberculose, HIV, doenças não transmissíveis e doenças preveníveis</t>
    </r>
  </si>
  <si>
    <r>
      <t xml:space="preserve"> Programa PG7: </t>
    </r>
    <r>
      <rPr>
        <sz val="12"/>
        <rFont val="Arial Narrow"/>
        <family val="2"/>
      </rPr>
      <t>Prevenção e Controlo de Doenças</t>
    </r>
  </si>
  <si>
    <r>
      <t xml:space="preserve">Objectivo estratégico (iii): </t>
    </r>
    <r>
      <rPr>
        <sz val="12"/>
        <rFont val="Arial Narrow"/>
        <family val="2"/>
      </rPr>
      <t>Aumentar a provisão e acesso aos serviços de abastecimento de água, de saneamento, transportes, comunicações e habitação</t>
    </r>
  </si>
  <si>
    <r>
      <t>Programa MOP 08</t>
    </r>
    <r>
      <rPr>
        <sz val="12"/>
        <rFont val="Arial Narrow"/>
        <family val="2"/>
      </rPr>
      <t>: Abastecimento de água</t>
    </r>
  </si>
  <si>
    <r>
      <t>Objectivo Estratégico (iii):</t>
    </r>
    <r>
      <rPr>
        <sz val="12"/>
        <rFont val="Arial Narrow"/>
        <family val="2"/>
      </rPr>
      <t xml:space="preserve"> Aumentar a provisão e acesso aos serviços de abastecimento de água, de saneamento, transportes, comunicações e habitação</t>
    </r>
  </si>
  <si>
    <r>
      <t>Programa MTC 11</t>
    </r>
    <r>
      <rPr>
        <sz val="12"/>
        <rFont val="Arial Narrow"/>
        <family val="2"/>
      </rPr>
      <t>: Provisão_dos_Serviços_de_Transporte</t>
    </r>
  </si>
  <si>
    <r>
      <t xml:space="preserve">Objectivo Estrategico (v): </t>
    </r>
    <r>
      <rPr>
        <sz val="12"/>
        <rFont val="Arial Narrow"/>
        <family val="2"/>
      </rPr>
      <t>Promover a igualdade e equidade de género nas diversas esferas do desenvolvimento económico, social, politico e cultural, assegurar a protecção e desenvolvimento integral da crianca e garantir a assistência social aos combatentes e às pessoa em situação de pobreza e de vulnerabilidade</t>
    </r>
  </si>
  <si>
    <r>
      <t>Programa MAS 15</t>
    </r>
    <r>
      <rPr>
        <sz val="12"/>
        <rFont val="Arial Narrow"/>
        <family val="2"/>
      </rPr>
      <t>: Protecção Social</t>
    </r>
  </si>
  <si>
    <r>
      <t xml:space="preserve">Objectivo Estrategico (v): </t>
    </r>
    <r>
      <rPr>
        <sz val="12"/>
        <rFont val="Arial Narrow"/>
        <family val="2"/>
      </rPr>
      <t>Promover a igualdade e equidade de género nas diversas esferas do desenvolvimento económico, social, politico e cultural, assegurar a protecção e desenvolvimento integral da criança e garantir a assistência social aos combatentes e às pessoas em situação de pobreza e de vulnerabilidade</t>
    </r>
  </si>
  <si>
    <r>
      <t xml:space="preserve">Número de pessoas que receberam transferências monetárias no âmbito do </t>
    </r>
    <r>
      <rPr>
        <b/>
        <sz val="12"/>
        <rFont val="Arial Narrow"/>
        <family val="2"/>
      </rPr>
      <t>Programa Subsídido Social Básico (PSSB)</t>
    </r>
  </si>
  <si>
    <r>
      <t xml:space="preserve">Número de pessoas que receberam transferências sociais no âmbito do </t>
    </r>
    <r>
      <rPr>
        <b/>
        <sz val="12"/>
        <rFont val="Arial Narrow"/>
        <family val="2"/>
      </rPr>
      <t>Programa Apoio Social Directo (PASD)</t>
    </r>
  </si>
  <si>
    <r>
      <t xml:space="preserve">Número de pessaos que receberam transferências monetárias  no âmbito do </t>
    </r>
    <r>
      <rPr>
        <b/>
        <sz val="12"/>
        <rFont val="Arial Narrow"/>
        <family val="2"/>
      </rPr>
      <t>Programa Acçao Social Produtiva (PASP)</t>
    </r>
  </si>
  <si>
    <r>
      <rPr>
        <b/>
        <sz val="12"/>
        <rFont val="Arial Narrow"/>
        <family val="2"/>
      </rPr>
      <t>9,034</t>
    </r>
    <r>
      <rPr>
        <sz val="12"/>
        <rFont val="Arial Narrow"/>
        <family val="2"/>
      </rPr>
      <t xml:space="preserve"> pessoas assistidas, sendo 6.989 pessoas nas Unidade Sociais 935 crianças nos Infantários , 602 Pessoas idosos nos CAV; 395 Centros de Trânsitos e 4.997 atendidos nos Centros Abertos e 2.045 orientadas e reunificadas (1.229 pessoas orientadas e 816 pessoas reunificadas nas famílias) </t>
    </r>
  </si>
  <si>
    <r>
      <t xml:space="preserve"> </t>
    </r>
    <r>
      <rPr>
        <b/>
        <sz val="12"/>
        <rFont val="Arial Narrow"/>
        <family val="2"/>
      </rPr>
      <t>83,037</t>
    </r>
    <r>
      <rPr>
        <sz val="12"/>
        <rFont val="Arial Narrow"/>
        <family val="2"/>
      </rPr>
      <t xml:space="preserve"> crianças sendo, 1.660 em Centros infantis .Publicos, 32.556 em Centros Infantis Privados e </t>
    </r>
    <r>
      <rPr>
        <b/>
        <sz val="12"/>
        <rFont val="Arial Narrow"/>
        <family val="2"/>
      </rPr>
      <t>48.821</t>
    </r>
    <r>
      <rPr>
        <sz val="12"/>
        <rFont val="Arial Narrow"/>
        <family val="2"/>
      </rPr>
      <t xml:space="preserve"> em Escolinhas Comunitarias</t>
    </r>
  </si>
  <si>
    <r>
      <t xml:space="preserve"> </t>
    </r>
    <r>
      <rPr>
        <b/>
        <sz val="12"/>
        <rFont val="Arial Narrow"/>
        <family val="2"/>
      </rPr>
      <t xml:space="preserve">66.680 </t>
    </r>
    <r>
      <rPr>
        <sz val="12"/>
        <rFont val="Arial Narrow"/>
        <family val="2"/>
      </rPr>
      <t>Criancas, sendo: Centros Infantis públicos (1.577), Centros Infantis Privados (30.928) e Escolinhas Comunitarias (34.175)</t>
    </r>
  </si>
  <si>
    <r>
      <t xml:space="preserve"> </t>
    </r>
    <r>
      <rPr>
        <b/>
        <sz val="12"/>
        <rFont val="Arial Narrow"/>
        <family val="2"/>
      </rPr>
      <t xml:space="preserve">75.030 </t>
    </r>
    <r>
      <rPr>
        <sz val="12"/>
        <rFont val="Arial Narrow"/>
        <family val="2"/>
      </rPr>
      <t>Crianças, sendo: Centros Infantis Publicos (1.627); Privado (31.905) e escolinhas Comunitarias (41.498)</t>
    </r>
  </si>
  <si>
    <r>
      <t xml:space="preserve"> </t>
    </r>
    <r>
      <rPr>
        <b/>
        <sz val="12"/>
        <rFont val="Arial Narrow"/>
        <family val="2"/>
      </rPr>
      <t>79.834</t>
    </r>
    <r>
      <rPr>
        <sz val="12"/>
        <rFont val="Arial Narrow"/>
        <family val="2"/>
      </rPr>
      <t>, sendo: Centros Infantis Publicos (1.643), Privados (32.543) e Escolinhas Comunitarias (45.648)</t>
    </r>
  </si>
  <si>
    <r>
      <rPr>
        <b/>
        <sz val="12"/>
        <rFont val="Arial Narrow"/>
        <family val="2"/>
      </rPr>
      <t>83.037</t>
    </r>
    <r>
      <rPr>
        <sz val="12"/>
        <rFont val="Arial Narrow"/>
        <family val="2"/>
      </rPr>
      <t xml:space="preserve"> criancas, sendo: Centros Infantis Publicos (1.660), Privado (32.556) e Escolinhas Comunitarias (48.821) </t>
    </r>
  </si>
  <si>
    <r>
      <t xml:space="preserve">Promover a formação profissional inicial e contínua, incluindo a reconversão profissional de </t>
    </r>
    <r>
      <rPr>
        <b/>
        <sz val="12"/>
        <rFont val="Arial Narrow"/>
        <family val="2"/>
      </rPr>
      <t xml:space="preserve">165.414 </t>
    </r>
    <r>
      <rPr>
        <sz val="12"/>
        <rFont val="Arial Narrow"/>
        <family val="2"/>
      </rPr>
      <t>sendo:Niassa (5.866); Cabo-Delgado (9.500); Nampula (31.656); Zambézia (14.112); Tete (8.642); Manica (16.950); Sofala (19.900); Inhambane (7.801); Gaza (7.177); Maputo-Província (9.140) e Maputo-Cidade (34.620)</t>
    </r>
  </si>
  <si>
    <r>
      <rPr>
        <b/>
        <sz val="12"/>
        <rFont val="Arial Narrow"/>
        <family val="2"/>
      </rPr>
      <t>17,445</t>
    </r>
    <r>
      <rPr>
        <sz val="12"/>
        <rFont val="Arial Narrow"/>
        <family val="2"/>
      </rPr>
      <t xml:space="preserve"> formados pelos Centros de Formação Profissional (CFP) do IFPELAC                                                                                             </t>
    </r>
  </si>
  <si>
    <r>
      <rPr>
        <b/>
        <sz val="12"/>
        <rFont val="Arial Narrow"/>
        <family val="2"/>
      </rPr>
      <t xml:space="preserve"> 50 </t>
    </r>
    <r>
      <rPr>
        <sz val="12"/>
        <rFont val="Arial Narrow"/>
        <family val="2"/>
      </rPr>
      <t xml:space="preserve">Técnicos Médios em Economia do  Trabalho, formados pelo IFPELAC </t>
    </r>
  </si>
  <si>
    <r>
      <t xml:space="preserve"> </t>
    </r>
    <r>
      <rPr>
        <b/>
        <sz val="12"/>
        <rFont val="Arial Narrow"/>
        <family val="2"/>
      </rPr>
      <t xml:space="preserve"> 37,249</t>
    </r>
    <r>
      <rPr>
        <sz val="12"/>
        <rFont val="Arial Narrow"/>
        <family val="2"/>
      </rPr>
      <t xml:space="preserve"> formados por outros centros públicos  </t>
    </r>
  </si>
  <si>
    <r>
      <rPr>
        <b/>
        <sz val="12"/>
        <rFont val="Arial Narrow"/>
        <family val="2"/>
      </rPr>
      <t xml:space="preserve">110.670 </t>
    </r>
    <r>
      <rPr>
        <sz val="12"/>
        <rFont val="Arial Narrow"/>
        <family val="2"/>
      </rPr>
      <t xml:space="preserve">formados pelos CFP privados  </t>
    </r>
  </si>
  <si>
    <t xml:space="preserve">Melhoradas as competências das Indústrias no processo de combate a desnutrição  </t>
  </si>
  <si>
    <r>
      <rPr>
        <b/>
        <sz val="12"/>
        <rFont val="Arial Narrow"/>
        <family val="2"/>
      </rPr>
      <t xml:space="preserve"> 360.575  </t>
    </r>
    <r>
      <rPr>
        <sz val="12"/>
        <rFont val="Arial Narrow"/>
        <family val="2"/>
      </rPr>
      <t>(</t>
    </r>
    <r>
      <rPr>
        <b/>
        <sz val="12"/>
        <rFont val="Arial Narrow"/>
        <family val="2"/>
      </rPr>
      <t>80.461</t>
    </r>
    <r>
      <rPr>
        <sz val="12"/>
        <rFont val="Arial Narrow"/>
        <family val="2"/>
      </rPr>
      <t xml:space="preserve"> com intervenção do sector público - INEP, PERPU,FFP e FUNAE) e </t>
    </r>
    <r>
      <rPr>
        <b/>
        <sz val="12"/>
        <rFont val="Arial Narrow"/>
        <family val="2"/>
      </rPr>
      <t xml:space="preserve">242.593 </t>
    </r>
    <r>
      <rPr>
        <sz val="12"/>
        <rFont val="Arial Narrow"/>
        <family val="2"/>
      </rPr>
      <t xml:space="preserve">do Sector Privado e </t>
    </r>
    <r>
      <rPr>
        <b/>
        <sz val="12"/>
        <rFont val="Arial Narrow"/>
        <family val="2"/>
      </rPr>
      <t>9.913</t>
    </r>
    <r>
      <rPr>
        <sz val="12"/>
        <rFont val="Arial Narrow"/>
        <family val="2"/>
      </rPr>
      <t xml:space="preserve"> da Função Pública. Exterior </t>
    </r>
    <r>
      <rPr>
        <b/>
        <sz val="12"/>
        <rFont val="Arial Narrow"/>
        <family val="2"/>
      </rPr>
      <t xml:space="preserve">27.608 </t>
    </r>
    <r>
      <rPr>
        <sz val="12"/>
        <rFont val="Arial Narrow"/>
        <family val="2"/>
      </rPr>
      <t xml:space="preserve">                                                     
</t>
    </r>
  </si>
  <si>
    <r>
      <t xml:space="preserve">Objectivo Estratégico (i): </t>
    </r>
    <r>
      <rPr>
        <sz val="12"/>
        <rFont val="Arial Narrow"/>
        <family val="2"/>
      </rPr>
      <t>Aumentar o acesso com qualidade e disponibilidade de energia eléctrica, combustíveis líquidos e gás natural para o desenvolvimento das actividades socio-económicas, o consumo doméstico e a exportação</t>
    </r>
  </si>
  <si>
    <r>
      <t xml:space="preserve">Programa MRM 29: </t>
    </r>
    <r>
      <rPr>
        <sz val="12"/>
        <rFont val="Arial Narrow"/>
        <family val="2"/>
      </rPr>
      <t>Infrastruturas de Energia</t>
    </r>
  </si>
  <si>
    <r>
      <t>Programa MRM 29</t>
    </r>
    <r>
      <rPr>
        <sz val="12"/>
        <rFont val="Arial Narrow"/>
        <family val="2"/>
      </rPr>
      <t>: Infrastruturas de Energia</t>
    </r>
  </si>
  <si>
    <r>
      <t>PRIORIDADE IV</t>
    </r>
    <r>
      <rPr>
        <sz val="12"/>
        <rFont val="Arial Narrow"/>
        <family val="2"/>
      </rPr>
      <t xml:space="preserve">: </t>
    </r>
    <r>
      <rPr>
        <b/>
        <sz val="12"/>
        <rFont val="Arial Narrow"/>
        <family val="2"/>
      </rPr>
      <t>DESENVOLVIMENTO DE INFRA ESTRUTURAS ECONÓMICAS E SOCIAS</t>
    </r>
  </si>
  <si>
    <r>
      <t xml:space="preserve">Objectivo Estratégico (i): </t>
    </r>
    <r>
      <rPr>
        <sz val="12"/>
        <rFont val="Arial Narrow"/>
        <family val="2"/>
      </rPr>
      <t>Melhorar e expandir a rede das estradas e pontes vitais para o desenvolvimento sócio-económico</t>
    </r>
  </si>
  <si>
    <r>
      <t>Programa MOP 30:</t>
    </r>
    <r>
      <rPr>
        <sz val="12"/>
        <rFont val="Arial Narrow"/>
        <family val="2"/>
      </rPr>
      <t xml:space="preserve"> Infra-estruturas Rodoviárias</t>
    </r>
  </si>
  <si>
    <r>
      <t xml:space="preserve">Objectivo Estratégico (i): </t>
    </r>
    <r>
      <rPr>
        <sz val="12"/>
        <rFont val="Arial Narrow"/>
        <family val="2"/>
      </rPr>
      <t>Melhorar e expandir a rede das estradas e pontes vitais para o desenvolvimento socio-económico</t>
    </r>
  </si>
  <si>
    <r>
      <t>Programa MOP 30</t>
    </r>
    <r>
      <rPr>
        <sz val="12"/>
        <rFont val="Arial Narrow"/>
        <family val="2"/>
      </rPr>
      <t>: Infra-estruturas Rodoviárias</t>
    </r>
  </si>
  <si>
    <r>
      <t xml:space="preserve">Objectivo estratégico (iii): </t>
    </r>
    <r>
      <rPr>
        <sz val="12"/>
        <rFont val="Arial Narrow"/>
        <family val="2"/>
      </rPr>
      <t>Construir e expandir  a capacidade das infra-estruturas de armazenamento de água e irrigação</t>
    </r>
  </si>
  <si>
    <r>
      <t>Programa MOP 33</t>
    </r>
    <r>
      <rPr>
        <sz val="12"/>
        <rFont val="Arial Narrow"/>
        <family val="2"/>
      </rPr>
      <t>: Infraestruturas de saneamento do meio</t>
    </r>
  </si>
  <si>
    <r>
      <t xml:space="preserve">Objectivo estratégico (iii): </t>
    </r>
    <r>
      <rPr>
        <sz val="12"/>
        <rFont val="Arial Narrow"/>
        <family val="2"/>
      </rPr>
      <t xml:space="preserve">Construir e expandir  a capacidade das infra-estruturas de armazenamento de água e irrigação </t>
    </r>
  </si>
  <si>
    <r>
      <t xml:space="preserve">Programa MOP 31: </t>
    </r>
    <r>
      <rPr>
        <sz val="12"/>
        <rFont val="Arial Narrow"/>
        <family val="2"/>
      </rPr>
      <t>Gestão de Recursos Hídricos</t>
    </r>
  </si>
  <si>
    <r>
      <rPr>
        <b/>
        <sz val="12"/>
        <rFont val="Arial Narrow"/>
        <family val="2"/>
      </rPr>
      <t>Mapai:</t>
    </r>
    <r>
      <rPr>
        <sz val="12"/>
        <rFont val="Arial Narrow"/>
        <family val="2"/>
      </rPr>
      <t xml:space="preserve"> Estudo concluido, criadas condições para mobilização de financiamento</t>
    </r>
  </si>
  <si>
    <r>
      <t xml:space="preserve">Objectivo Estratégico (iv): </t>
    </r>
    <r>
      <rPr>
        <sz val="12"/>
        <rFont val="Arial Narrow"/>
        <family val="2"/>
      </rPr>
      <t>Expandir e modernizar as infra-estruturas ferro-portuárias, pesqueiras, de comunicações e de logística</t>
    </r>
  </si>
  <si>
    <r>
      <t xml:space="preserve">Programa AGR 32: </t>
    </r>
    <r>
      <rPr>
        <sz val="12"/>
        <rFont val="Arial Narrow"/>
        <family val="2"/>
      </rPr>
      <t>Infra estruturas Agrária-Pescas-Comércio</t>
    </r>
  </si>
  <si>
    <r>
      <t xml:space="preserve">Objectivo Estratégico (v): </t>
    </r>
    <r>
      <rPr>
        <sz val="12"/>
        <rFont val="Arial Narrow"/>
        <family val="2"/>
      </rPr>
      <t xml:space="preserve">Garantir a gestão integrada de recursos hídricos </t>
    </r>
  </si>
  <si>
    <r>
      <t xml:space="preserve">Objectivo Estratégico (vii): </t>
    </r>
    <r>
      <rPr>
        <sz val="12"/>
        <rFont val="Arial Narrow"/>
        <family val="2"/>
      </rPr>
      <t>Expandir a rede de infraestruturas sociais, da administração pública , da justiça e de formação profissional</t>
    </r>
  </si>
  <si>
    <r>
      <t>Programa</t>
    </r>
    <r>
      <rPr>
        <sz val="12"/>
        <rFont val="Arial Narrow"/>
        <family val="2"/>
      </rPr>
      <t xml:space="preserve"> </t>
    </r>
    <r>
      <rPr>
        <b/>
        <sz val="12"/>
        <rFont val="Arial Narrow"/>
        <family val="2"/>
      </rPr>
      <t>MDJ34</t>
    </r>
    <r>
      <rPr>
        <sz val="12"/>
        <rFont val="Arial Narrow"/>
        <family val="2"/>
      </rPr>
      <t>: Infraestruturas de Justiça e Lei e Ordem</t>
    </r>
  </si>
  <si>
    <r>
      <t xml:space="preserve">Objectivo Estratégico (vii): </t>
    </r>
    <r>
      <rPr>
        <sz val="12"/>
        <rFont val="Arial Narrow"/>
        <family val="2"/>
      </rPr>
      <t>Expandir a rede de infraestruturas sociais, da administração pública, da justiça e de formação profissional</t>
    </r>
  </si>
  <si>
    <r>
      <rPr>
        <b/>
        <sz val="12"/>
        <rFont val="Arial Narrow"/>
        <family val="2"/>
      </rPr>
      <t xml:space="preserve">Programa SAU35: </t>
    </r>
    <r>
      <rPr>
        <sz val="12"/>
        <rFont val="Arial Narrow"/>
        <family val="2"/>
      </rPr>
      <t>Infraestruturas de Saúde</t>
    </r>
  </si>
  <si>
    <r>
      <t xml:space="preserve">Objectivo Estratégico (vii): </t>
    </r>
    <r>
      <rPr>
        <sz val="12"/>
        <rFont val="Arial Narrow"/>
        <family val="2"/>
      </rPr>
      <t>Expandir a rede de infraestruturas sociais, da administração pública, da Justiça e de formação profissional</t>
    </r>
  </si>
  <si>
    <r>
      <t>Programa MEC36</t>
    </r>
    <r>
      <rPr>
        <sz val="12"/>
        <rFont val="Arial Narrow"/>
        <family val="2"/>
      </rPr>
      <t>: Infraestruturas de Educação</t>
    </r>
  </si>
  <si>
    <r>
      <t xml:space="preserve">Objectivo Estratégico (viii): </t>
    </r>
    <r>
      <rPr>
        <sz val="12"/>
        <rFont val="Arial Narrow"/>
        <family val="2"/>
      </rPr>
      <t>Expandir e modernizar as infra-estruturas ferro-portuárias, pesqueiras de comunicações e de logística</t>
    </r>
  </si>
  <si>
    <r>
      <rPr>
        <b/>
        <sz val="12"/>
        <rFont val="Arial Narrow"/>
        <family val="2"/>
      </rPr>
      <t>Programa MTC 38</t>
    </r>
    <r>
      <rPr>
        <sz val="12"/>
        <rFont val="Arial Narrow"/>
        <family val="2"/>
      </rPr>
      <t>: Infraestruturas de Transporte e Comunicações</t>
    </r>
  </si>
  <si>
    <t>Aumentada a produção e produtividade agrárias.</t>
  </si>
  <si>
    <t>42.023 produtores que assistiram as demonstrações e que neste momento estão fazendo réplicas.</t>
  </si>
  <si>
    <t>Estudados e resolvidos diversos problemas que preocupavam as comunidades (sanidade vegetal, agrotecnia das culturas, agro-processamento,etc)</t>
  </si>
  <si>
    <t xml:space="preserve">Aumentada a capacidade das PME's e das associações </t>
  </si>
  <si>
    <t>Incrementado o nº de contratos assinados e consequentemente o aumento do volume do depósitos de mercadorias.</t>
  </si>
  <si>
    <t xml:space="preserve">Garantido a comercialização dos excedentes agrícolas </t>
  </si>
  <si>
    <t>Produção industrial contribuindo para o crescimento do PIB</t>
  </si>
  <si>
    <t xml:space="preserve">
Incrementado o número de solicitação para o licenciamento das grandes indústrias
 </t>
  </si>
  <si>
    <t xml:space="preserve">Garantidas as condições para que os jovens iniciem o seu próprio negócio , impulsionando o empreendedorismo. </t>
  </si>
  <si>
    <t>Garantida a protecção social  de  19.300 trabalhadores.</t>
  </si>
  <si>
    <t>Incrementada a quantidade e qualidade do milho processada</t>
  </si>
  <si>
    <t>Em curso. Para o II Trimestre está previsto o financiamento de projectos juvenis</t>
  </si>
  <si>
    <t>Aumentado acesso a água para a dinamização da produção agrária.</t>
  </si>
  <si>
    <t>Aumento a produção e produtividade. E garantida água para o abeberamento humano.</t>
  </si>
  <si>
    <t>Assinado os contratos de empreitada e de fornecimento do equipamento de manuseamento de carga; concluídas as traduções e em preparação para-a  submissão ao Tribunal Administrativo para o visto.</t>
  </si>
  <si>
    <t>Enquanto aguarda-se pelo financiameto, o CFM esta a reabilitar 2 pontes no km 81,3 e km 61,8, reabilitacao das linhas de manobras da Bossa</t>
  </si>
  <si>
    <t>(1) Assinado o contrato com o empreiteiro e o fiscal da obra, (2) Iniciada a mobilização do equipamento para o inicio da obra que se preve 01 de Junho</t>
  </si>
  <si>
    <t>Executado pagamento parcial aguarda-se pela recepcao dos equipamentos em agosto 2018</t>
  </si>
  <si>
    <t>Concluida a dragagem ao canal de acesso ao Porto da Beira</t>
  </si>
  <si>
    <t>Em curso negociações com o parceiro Millenium Bim para o desembolso de fundos e inicio da a reabilitação</t>
  </si>
  <si>
    <r>
      <t xml:space="preserve">Objectivo Estratégico (i): </t>
    </r>
    <r>
      <rPr>
        <sz val="12"/>
        <rFont val="Arial Narrow"/>
        <family val="2"/>
      </rPr>
      <t>Melhorar a prestação de serviços públicos e reforçar a integridade da Administração Pública</t>
    </r>
  </si>
  <si>
    <r>
      <t xml:space="preserve"> Programa MAE 44: </t>
    </r>
    <r>
      <rPr>
        <sz val="12"/>
        <rFont val="Arial Narrow"/>
        <family val="2"/>
      </rPr>
      <t>Apoio Institucional e Administrativo</t>
    </r>
  </si>
  <si>
    <r>
      <t xml:space="preserve">Objectivo Estratégico(i) </t>
    </r>
    <r>
      <rPr>
        <sz val="12"/>
        <rFont val="Arial Narrow"/>
        <family val="2"/>
      </rPr>
      <t>Melhorar a prestação de serviços públicos e reforçar a integridade da Administração Pública</t>
    </r>
  </si>
  <si>
    <r>
      <t xml:space="preserve"> Programa:MAE  45 -</t>
    </r>
    <r>
      <rPr>
        <sz val="12"/>
        <rFont val="Arial Narrow"/>
        <family val="2"/>
      </rPr>
      <t xml:space="preserve"> Consolidação da Administração Pública</t>
    </r>
  </si>
  <si>
    <r>
      <t xml:space="preserve">Realizar inspecções às Instituições dos Órgãos Centrais, OLEs e Municipios
</t>
    </r>
    <r>
      <rPr>
        <sz val="12"/>
        <color indexed="10"/>
        <rFont val="Arial Narrow"/>
        <family val="2"/>
      </rPr>
      <t xml:space="preserve"> </t>
    </r>
  </si>
  <si>
    <r>
      <t>Objectivo Estratégico (iii):</t>
    </r>
    <r>
      <rPr>
        <sz val="12"/>
        <rFont val="Arial Narrow"/>
        <family val="2"/>
      </rPr>
      <t xml:space="preserve"> Prosseguir  a Reforma e capacitação dos rgãos Locais do Estado, Autarquias Locais e Assembleias Provinciais</t>
    </r>
  </si>
  <si>
    <r>
      <t xml:space="preserve"> Programa: MDJ 47 - </t>
    </r>
    <r>
      <rPr>
        <sz val="12"/>
        <rFont val="Arial Narrow"/>
        <family val="2"/>
      </rPr>
      <t>Consolidação da Administração Pública</t>
    </r>
  </si>
  <si>
    <r>
      <t>Objectivo Estratégico (iv):</t>
    </r>
    <r>
      <rPr>
        <sz val="12"/>
        <rFont val="Arial Narrow"/>
        <family val="2"/>
      </rPr>
      <t xml:space="preserve"> Assegurar uma Justiça ao alcance de todos, mais próxima e mais justa, com enfoque na efectividade dos direitos, deveres e liberdades fundamentais dos cidadãos</t>
    </r>
  </si>
  <si>
    <r>
      <t xml:space="preserve">Programa:MDJ  47 - </t>
    </r>
    <r>
      <rPr>
        <sz val="12"/>
        <rFont val="Arial Narrow"/>
        <family val="2"/>
      </rPr>
      <t>Justiça, Legalidade e Segurança</t>
    </r>
  </si>
  <si>
    <r>
      <t>Objectivo Estratégico (v):</t>
    </r>
    <r>
      <rPr>
        <sz val="12"/>
        <rFont val="Arial Narrow"/>
        <family val="2"/>
      </rPr>
      <t xml:space="preserve"> Prosseguir o combate à corrupção, reforço da prevenção e combate à todo tipo de crimes, emissão de documentos de identificação, controlo do movimento migratório e salvação Pública</t>
    </r>
  </si>
  <si>
    <r>
      <t xml:space="preserve"> Programa:MDJ 48 - </t>
    </r>
    <r>
      <rPr>
        <sz val="12"/>
        <rFont val="Arial Narrow"/>
        <family val="2"/>
      </rPr>
      <t>Justiça, Ordem e Tranquilidade Públicas</t>
    </r>
  </si>
  <si>
    <r>
      <t xml:space="preserve">84,8% </t>
    </r>
    <r>
      <rPr>
        <sz val="12"/>
        <rFont val="Arial Narrow"/>
        <family val="2"/>
      </rPr>
      <t>(16.359/19.177</t>
    </r>
    <r>
      <rPr>
        <sz val="12"/>
        <color indexed="8"/>
        <rFont val="Arial Narrow"/>
        <family val="2"/>
      </rPr>
      <t>)</t>
    </r>
  </si>
  <si>
    <t>Total de Indicadores = 8</t>
  </si>
  <si>
    <t>Total de Indicadores = 57</t>
  </si>
  <si>
    <t>Total de Indicadores =74</t>
  </si>
  <si>
    <t>Total de Indicadores =20</t>
  </si>
  <si>
    <t>Total de Indicadores =36</t>
  </si>
  <si>
    <t>Total de Indicadores =11</t>
  </si>
  <si>
    <t>Total de Indicadores = 42</t>
  </si>
  <si>
    <t>Total de Indicadores = 20</t>
  </si>
  <si>
    <t>Meta do I Trimestre não cumprida, estando a acção em curso</t>
  </si>
  <si>
    <t>Assegurado o donativo da China. Em curso na China o processo de "procurment" para a contratação da empresa que irá fazer o desenho detalhado de engenharia do projecto.Prevê-se para finais de Abril a selecção da empresa.</t>
  </si>
  <si>
    <r>
      <t xml:space="preserve">PRIORIDADE </t>
    </r>
    <r>
      <rPr>
        <b/>
        <sz val="12"/>
        <color indexed="8"/>
        <rFont val="Arial Narrow"/>
        <family val="2"/>
      </rPr>
      <t>I -CONSOLIDAR A UNIDADE NACIONAL, A PAZ E A SOBERANIA</t>
    </r>
  </si>
  <si>
    <r>
      <rPr>
        <b/>
        <sz val="12"/>
        <color indexed="8"/>
        <rFont val="Arial Narrow"/>
        <family val="2"/>
      </rPr>
      <t xml:space="preserve"> Objectivo Estratégico</t>
    </r>
    <r>
      <rPr>
        <sz val="12"/>
        <color indexed="8"/>
        <rFont val="Arial Narrow"/>
        <family val="2"/>
      </rPr>
      <t>: (i) aumentar a produção e produtividade em todos os sectores com ênfase na agricultura</t>
    </r>
  </si>
  <si>
    <r>
      <t xml:space="preserve">Programa AGRI 19: </t>
    </r>
    <r>
      <rPr>
        <sz val="12"/>
        <color indexed="8"/>
        <rFont val="Arial Narrow"/>
        <family val="2"/>
      </rPr>
      <t>Produção Agrícola</t>
    </r>
  </si>
  <si>
    <r>
      <t xml:space="preserve">Programa MDP 18: </t>
    </r>
    <r>
      <rPr>
        <sz val="12"/>
        <color indexed="8"/>
        <rFont val="Arial Narrow"/>
        <family val="2"/>
      </rPr>
      <t>Produção Pesqueira</t>
    </r>
  </si>
  <si>
    <r>
      <t xml:space="preserve">Programa MCT 20:  </t>
    </r>
    <r>
      <rPr>
        <sz val="12"/>
        <color indexed="8"/>
        <rFont val="Arial Narrow"/>
        <family val="2"/>
      </rPr>
      <t>Investigação</t>
    </r>
  </si>
  <si>
    <r>
      <t xml:space="preserve">Programa AGR 22: </t>
    </r>
    <r>
      <rPr>
        <sz val="12"/>
        <color indexed="8"/>
        <rFont val="Arial Narrow"/>
        <family val="2"/>
      </rPr>
      <t>Segurança alimentar e nutricional</t>
    </r>
  </si>
  <si>
    <r>
      <rPr>
        <b/>
        <sz val="12"/>
        <color indexed="8"/>
        <rFont val="Arial Narrow"/>
        <family val="2"/>
      </rPr>
      <t xml:space="preserve"> Objectivo Estratégico</t>
    </r>
    <r>
      <rPr>
        <sz val="12"/>
        <color indexed="8"/>
        <rFont val="Arial Narrow"/>
        <family val="2"/>
      </rPr>
      <t>: (ii) Promover a industrialização orientada para modernização da económia e para o aumento das exportações</t>
    </r>
  </si>
  <si>
    <r>
      <t xml:space="preserve">Programa MIC 23: </t>
    </r>
    <r>
      <rPr>
        <sz val="12"/>
        <color indexed="8"/>
        <rFont val="Arial Narrow"/>
        <family val="2"/>
      </rPr>
      <t>Agro-Indústria e comércio</t>
    </r>
  </si>
  <si>
    <r>
      <t>Objectivo Estratégico:</t>
    </r>
    <r>
      <rPr>
        <sz val="12"/>
        <color indexed="8"/>
        <rFont val="Arial Narrow"/>
        <family val="2"/>
      </rPr>
      <t xml:space="preserve"> (ii) Promover a industrialização orientada para a modernização da economia e para o aumento das exportações e (iv) Promover a cadeia de valor dos produtos primários nacionais assegurando a integração do conteúdo local</t>
    </r>
  </si>
  <si>
    <r>
      <t xml:space="preserve"> Programa TUR 24 : </t>
    </r>
    <r>
      <rPr>
        <sz val="12"/>
        <color indexed="8"/>
        <rFont val="Arial Narrow"/>
        <family val="2"/>
      </rPr>
      <t>Desenvolvimento_do_Turismo</t>
    </r>
  </si>
  <si>
    <r>
      <t xml:space="preserve"> </t>
    </r>
    <r>
      <rPr>
        <b/>
        <sz val="12"/>
        <color indexed="8"/>
        <rFont val="Arial Narrow"/>
        <family val="2"/>
      </rPr>
      <t xml:space="preserve">Objectivo Estratégico: </t>
    </r>
    <r>
      <rPr>
        <sz val="12"/>
        <color indexed="8"/>
        <rFont val="Arial Narrow"/>
        <family val="2"/>
      </rPr>
      <t>(iii) Promover o emprego, a legalidade laboral e a segurança social</t>
    </r>
  </si>
  <si>
    <r>
      <t xml:space="preserve">Programa TRB 28: </t>
    </r>
    <r>
      <rPr>
        <sz val="12"/>
        <color indexed="8"/>
        <rFont val="Arial Narrow"/>
        <family val="2"/>
      </rPr>
      <t>Promoção de Emprego e Segurança Social</t>
    </r>
  </si>
  <si>
    <t>Melhoria das condições de vida dos trabalhadores e dos seus dependentes.</t>
  </si>
  <si>
    <r>
      <t>Recm graduados e formados adquirem experi</t>
    </r>
    <r>
      <rPr>
        <sz val="12"/>
        <color indexed="8"/>
        <rFont val="Arial Narrow"/>
        <family val="2"/>
      </rPr>
      <t>ência   prática para o mercado do trabalho.</t>
    </r>
  </si>
  <si>
    <t>Assegurada a protecção social  de 19.300 trabalhadores.</t>
  </si>
  <si>
    <t>Trabalhadores por conta segurados e garantida a respectiva assistência social.</t>
  </si>
  <si>
    <r>
      <t xml:space="preserve"> </t>
    </r>
    <r>
      <rPr>
        <b/>
        <sz val="12"/>
        <color indexed="8"/>
        <rFont val="Arial Narrow"/>
        <family val="2"/>
      </rPr>
      <t xml:space="preserve">Objectivo Estratégico: </t>
    </r>
    <r>
      <rPr>
        <sz val="12"/>
        <color indexed="8"/>
        <rFont val="Arial Narrow"/>
        <family val="2"/>
      </rPr>
      <t xml:space="preserve">(iv) Promover a cadeia de valor dos produtos primários nacionais assegurando a integração dos conteúdo local </t>
    </r>
  </si>
  <si>
    <r>
      <t>Programa MIC 23:</t>
    </r>
    <r>
      <rPr>
        <sz val="12"/>
        <color indexed="8"/>
        <rFont val="Arial Narrow"/>
        <family val="2"/>
      </rPr>
      <t xml:space="preserve"> Agro-Indústria e comércio</t>
    </r>
  </si>
  <si>
    <r>
      <t xml:space="preserve">Obejctivos Estratégicos: </t>
    </r>
    <r>
      <rPr>
        <sz val="14"/>
        <rFont val="Arial Narrow"/>
        <family val="2"/>
      </rPr>
      <t>(i) Promover um sistema educativo inclusivo, eficaz e eficiente que garanta a aquisição das competências requeridas ao nível de conhecimentos habilidades e atitudes que respondam ás necessidades de desenvolvimento humano</t>
    </r>
  </si>
  <si>
    <r>
      <t xml:space="preserve">Programa MEC 05: </t>
    </r>
    <r>
      <rPr>
        <sz val="14"/>
        <rFont val="Arial Narrow"/>
        <family val="2"/>
      </rPr>
      <t>Acesso a Educação</t>
    </r>
  </si>
  <si>
    <t>(Instalação de Meios audio visuais 09 Kits completos para as 09 Salas existentes) + (Projecto gráfico e maquetização de Banda Desenha; Elaboração de Informação relativa as obras; Produção de peças gráficas desde a criação à imprensão)</t>
  </si>
  <si>
    <t>(Concepção da linha do Tempo; digitalização 120m2 de imagens e Revistas) + (4 conteúdos conceptuais de educação infantil)</t>
  </si>
  <si>
    <t>(Aulas (220); palestras (50); visitas a locais históricos (8)</t>
  </si>
  <si>
    <t>Número de material para prática de desporto (6) e cultura (4); brochuras sobre a história militar (2); visitas de monitoria (9)</t>
  </si>
  <si>
    <t>I Semestre</t>
  </si>
  <si>
    <t>N/A- Nao / Avaliado</t>
  </si>
  <si>
    <t>efectuar a transferência de subsídios aos beneficiários (809.612)</t>
  </si>
  <si>
    <t>7.338 Pessoas atendidas nas Unidades Sociais</t>
  </si>
  <si>
    <t>1533 Pessoas orientadas e reunificadas nas famílias</t>
  </si>
  <si>
    <r>
      <t xml:space="preserve"> </t>
    </r>
    <r>
      <rPr>
        <b/>
        <sz val="12"/>
        <rFont val="Arial Narrow"/>
        <family val="2"/>
      </rPr>
      <t xml:space="preserve">141.710 </t>
    </r>
    <r>
      <rPr>
        <sz val="12"/>
        <rFont val="Arial Narrow"/>
        <family val="2"/>
      </rPr>
      <t>Criancas, sendo: Centros Infantis públicos (3.204), Centros Infantis Privados (30.928) e Escolinhas Comunitarias (34.175)</t>
    </r>
  </si>
  <si>
    <t>(Desenho de termos de referência e submissão a UGEA) + (Lançamento de concurso e adjudicação)</t>
  </si>
  <si>
    <t>2 (Ponta D'Ouro e Cidade de Maputo) + 2 (Bazaruto e Ilha de Moçambique)</t>
  </si>
  <si>
    <t>Inscrição de 6.826 contribuintes</t>
  </si>
  <si>
    <t>Inscrição de 90.438 beneficiários  TCO</t>
  </si>
  <si>
    <t>Inscrição de 7.020 beneficiários  TCP</t>
  </si>
  <si>
    <t xml:space="preserve">(Prosseguir com as obras de construção das Linhas de 33kVs de Mocuba -Muelevala e de 33kVs de Morrumbala - Derre) </t>
  </si>
  <si>
    <t>(Prosseguir com as obras de construção das Linhas de 33kVs de Mocuba -Muelevala e de 33kVs de Morrumbala - Derre) + (Concluir as obras de construção da Linhas de 33kV de Mocuba -Muelevala e de Morrumbala - Dere, incluindo energizar as Sedes Distritais de Muelevala e Dere respectivamente)</t>
  </si>
  <si>
    <t>Prosseguir com as obras de construção das Linhas de 66kVs de Mopeia-Luabo e de Moatize-Doa</t>
  </si>
  <si>
    <t>Prosseguir com as obras de construção das Linhas de 66kVs de Magige - Molumbo - Milange e da linha de 66kVs Goonda – Dombe – Espungabera</t>
  </si>
  <si>
    <t>Finalização do processo de contratação + Consignação de início das obras</t>
  </si>
  <si>
    <t>60% (15)</t>
  </si>
  <si>
    <t>Maputo (1): HD Manhiça; Tete (1): HD Fingoè</t>
  </si>
  <si>
    <t>(Elaboração de estudo de base e diagnóstico) + (Elaboração da proposta preliminar do plano )</t>
  </si>
  <si>
    <t>Sessões de divulgação  para as províncias de   Sofala, Zambézia, Nampula, Cabo Delgado, Niassa, Manica, Tete, Inhambane, Gaza e Maputo</t>
  </si>
  <si>
    <t>8 centrais, 8 OLE's 3 municipios</t>
  </si>
  <si>
    <t>30% (420)</t>
  </si>
  <si>
    <t>Todo o País</t>
  </si>
  <si>
    <t>15.000 novos clientes</t>
  </si>
  <si>
    <t>Foram aprovados financiamentos para 3 Instituições de Intermediação financeira, sendo 1  Banco Comercial e dois operadores de Microcrédito alcançando 960 beneficiários (ver relatório detalhado)</t>
  </si>
  <si>
    <t>Nível Nacional</t>
  </si>
  <si>
    <t>Maputo</t>
  </si>
  <si>
    <t>Sector Privado e Sector empresarial de Estado</t>
  </si>
  <si>
    <t xml:space="preserve">Nível Nacional </t>
  </si>
  <si>
    <t xml:space="preserve">Empresários e Investidores </t>
  </si>
  <si>
    <t xml:space="preserve">Estão em curso avaliação de dois (2) pedidos de admissão de empresas à cotação em Bolsa. </t>
  </si>
  <si>
    <t xml:space="preserve">Investidores e População em Geral </t>
  </si>
  <si>
    <t xml:space="preserve">Nível Central </t>
  </si>
  <si>
    <t>Órgãos e Instituições do Estado</t>
  </si>
  <si>
    <t>Nível Central</t>
  </si>
  <si>
    <t>No âmbito da expansão da funcionalidade de cadastro de fornecedores, foram realizadas acções de formações aos técnicos das Instituições Tuteladas do MEF, do Ministério da Terra, Ambiente e Desenvolvimento Rural, bem como do Ministério do Mar, Águas Interiores e Pescas e sua tuteladas.  Foram igualmente cadastrado os fornecedores com contratos celebrados com as  Instituições Tuteladas do MEF, do Ministério da Terra, Ambiente e Desenvolvimento Rural, bem como do Ministério do Mar, Águas Interiores e Pescas.</t>
  </si>
  <si>
    <t>No âmbito da expansão da funcionalidade de incorporação Via Directa, foram realizadas acções de formações aos técnicos das Instituições Tuteladas do MEF, do Ministério da Terra, Ambiente e Desenvolvimento Rural, bem como do Ministério do Mar, Águas Interiores e Pescas e suas tuteladas.  Foram incorporados na funcionalidade os contratos celebrados com as  Instituições Tuteladas do MEF, do Ministério da Terra, Ambiente e Desenvolvimento Rural, bem como do Ministério do Mar, Águas Interiores e Pescas. Cadastrados itens específicos das novas instituições a entrar no Módulo de Administração do Património do Estado (MPE)</t>
  </si>
  <si>
    <t>Combatentes</t>
  </si>
  <si>
    <t xml:space="preserve">Em curso  a implementaçao de funcionalidades de processamento de salários a partir de informação gerada pelo e-SNGRHE,  bem como,  funcuinalidades relativas aos prcessos de fim de relação de trabalho e responsabilidade disciplinar, prevista para serem operacionalizadas a partir do mês de Agosto de 2018. </t>
  </si>
  <si>
    <t>OE</t>
  </si>
  <si>
    <t>Vale do Zambeze</t>
  </si>
  <si>
    <t>Produtores e MPMEs</t>
  </si>
  <si>
    <t>Produtores e PMEs</t>
  </si>
  <si>
    <t>Grau de Realização</t>
  </si>
  <si>
    <t>Nº de Indicadores de Produto</t>
  </si>
  <si>
    <t>Fora do Parametro de avaliação</t>
  </si>
  <si>
    <t>Desempenho positivo</t>
  </si>
  <si>
    <t>Desempenho negativo</t>
  </si>
  <si>
    <t>Execução de 0% a 24%</t>
  </si>
  <si>
    <t>Execução de 25% a 49%</t>
  </si>
  <si>
    <t>Execução Igual ou  Acima de 50%</t>
  </si>
  <si>
    <t>% Total</t>
  </si>
  <si>
    <t>Abordagem do Semestre</t>
  </si>
  <si>
    <t xml:space="preserve">22 contribuintes aderiram ao pagamento via banco no sistema e-Tributação, totalizando 26 contribuintes integrados ao sistema, num universo de 679 contribuintes da UGC Maputo; 
20 contribuintes, correspondentes a  2,9 % dos contribuintes da UGC Maputo, que despõe deste serviço,  efecturam o pagamento via banco tendo sido submetidas 254 declarações, o que totaliza 2.441.413.499,21 de MT  transferido para CUT;
</t>
  </si>
  <si>
    <t>Assinados 67 contratos e está em curso o mapeamento de potenciais produtores/criadores para facilitação a ligação a empresas financiadas no âmbito do Fundo Catalítico tendo alcançado um volume de receitas de 3,4 milhões de meticais.</t>
  </si>
  <si>
    <t>Administração Tributária</t>
  </si>
  <si>
    <t>Receitas Proprias</t>
  </si>
  <si>
    <t>Acção em curso. Durante o primeiro semestre foi feito o levantamento de requisitos de infraestrutura e funcionalidades do Sistema.</t>
  </si>
  <si>
    <t>Realizadas 184 auditorias de validação das dividas ao nivel  Central e 24  auditorias de legalidade e regularidade ao nivel  das cidades de Maputo, Beira e Nampula.</t>
  </si>
  <si>
    <t>Financiadas 27 PMEs no Vale do Zambeze, sendo 22 na linha do agro-negócio e empreendedorismo (FAE) no valor de 34,04 milhões de meticais e 5 através do Fundo Catalítico de Inovação e Demonstração no valor de 440,27 milhões de meticais</t>
  </si>
  <si>
    <t>Execução Igual ou  Acima de 100%</t>
  </si>
  <si>
    <t>Execução de 50% a 99%</t>
  </si>
  <si>
    <t>Execução de 0% a 49%</t>
  </si>
  <si>
    <t>Abordagem Semestral em relação ao Ano</t>
  </si>
  <si>
    <t xml:space="preserve">A capitalização Bolsista em percentagem do PIB situou-se em 8% tendo no final de Junho, o valor se situado em 77,180.27 Milhões de MT. </t>
  </si>
  <si>
    <r>
      <t xml:space="preserve">Objectivo estratégico (i): </t>
    </r>
    <r>
      <rPr>
        <sz val="12"/>
        <rFont val="Tahoma"/>
        <family val="2"/>
      </rPr>
      <t>Assegurar a afetação criteriosa dos recursos, reduzir o défice orçamental e adequar a gestão da previdência social dos funcionários e agentes do Estado</t>
    </r>
  </si>
  <si>
    <r>
      <t xml:space="preserve">Porgrama MDF 49: </t>
    </r>
    <r>
      <rPr>
        <sz val="12"/>
        <rFont val="Tahoma"/>
        <family val="2"/>
      </rPr>
      <t>Sistema de Planificação e Orçamentação</t>
    </r>
  </si>
  <si>
    <r>
      <t xml:space="preserve">Objectivo Estratégico (iii): </t>
    </r>
    <r>
      <rPr>
        <sz val="12"/>
        <rFont val="Tahoma"/>
        <family val="2"/>
      </rPr>
      <t>Aperfeiçoar a coordenação da gestão das políticas Fiscal, Monetária e Cambial com vista a assegurar os objectivos do crescimento económico e controle da inflação</t>
    </r>
  </si>
  <si>
    <r>
      <t xml:space="preserve">Programa MDF 50:  </t>
    </r>
    <r>
      <rPr>
        <sz val="12"/>
        <rFont val="Tahoma"/>
        <family val="2"/>
      </rPr>
      <t>Politica Fiscal Monetária e Cambial</t>
    </r>
  </si>
  <si>
    <r>
      <t xml:space="preserve">Objectivo Estratégico (ii) </t>
    </r>
    <r>
      <rPr>
        <sz val="12"/>
        <rFont val="Tahoma"/>
        <family val="2"/>
      </rPr>
      <t xml:space="preserve">Assegurar um sistema financeiro robusto, moderno, abrangente e inclusivo </t>
    </r>
  </si>
  <si>
    <r>
      <t xml:space="preserve">Objectivo Estratégico (ii): </t>
    </r>
    <r>
      <rPr>
        <sz val="12"/>
        <rFont val="Tahoma"/>
        <family val="2"/>
      </rPr>
      <t>Formular politicas e estratégias nacionais, sectoriais e territoriais integradas</t>
    </r>
  </si>
  <si>
    <r>
      <t xml:space="preserve">Programa MDF 54: </t>
    </r>
    <r>
      <rPr>
        <sz val="12"/>
        <rFont val="Tahoma"/>
        <family val="2"/>
      </rPr>
      <t>Desenvolvimento de Sistemas de Informação e Estatísticas</t>
    </r>
  </si>
  <si>
    <r>
      <t>Objectivo Estratégico (iii):</t>
    </r>
    <r>
      <rPr>
        <sz val="12"/>
        <rFont val="Tahoma"/>
        <family val="2"/>
      </rPr>
      <t xml:space="preserve"> Promover o crescimento sólido e estável do mercado de seguros e da Bolsa de Valores</t>
    </r>
  </si>
  <si>
    <r>
      <t xml:space="preserve">Programa MDF 51- (01 e 02):  </t>
    </r>
    <r>
      <rPr>
        <sz val="12"/>
        <rFont val="Tahoma"/>
        <family val="2"/>
      </rPr>
      <t>Sistema Financeiro e Seguros</t>
    </r>
  </si>
  <si>
    <r>
      <t xml:space="preserve">A taxa de penetração de seguros na economia foi de  0.71%, tendo em conta o valor do PIB esperado de cerca de 991.655 milhões de meticais. O volume de produção de Prémios Brutos Emitidos atingiu cerca de </t>
    </r>
    <r>
      <rPr>
        <b/>
        <sz val="12"/>
        <color indexed="8"/>
        <rFont val="Tahoma"/>
        <family val="2"/>
      </rPr>
      <t>6.998,02</t>
    </r>
    <r>
      <rPr>
        <sz val="12"/>
        <color indexed="8"/>
        <rFont val="Tahoma"/>
        <family val="2"/>
      </rPr>
      <t xml:space="preserve"> milhões de meticais.</t>
    </r>
  </si>
  <si>
    <t xml:space="preserve">Foram reestruturadas 3 empresas nomeadamente : CAIC; Sociedade Noticias e MEDIMOC.  Decorre o processo de reestruturação, sendo de destacar os seguintes processo em curso:                                                                                                    a) Acompanahamento do Processo de fusão da TDM/Mcel;
b)  reestruturação da dívida e operações da PETROMOC;d) Revitalização da SEMOC ; e) Concebido o Plano de viabilização do Complexo Agro-industrial do Chòkwè (CAIC); f)início de implementação do Plano de Negócios da Sociedade Notícias na sequência da reestruturação em curso desde 2016;
</t>
  </si>
  <si>
    <t>• Actividade cumprida. decorre  a estabilização do piloto do e-SNGRHE, tendo sido feita a monitoria aos Sectores para acompanhamento da actualização de dados dos processos individuais, bem como, de operacionalização das funcionalidades da Prova de Vida dos FAE.                                                                                                                      Inicialmente tinham sido indicadas 17 instições dentre as quais a DNCP e o MEF por se considerar que ambas tinham acções a realizar no sistema, nomeadamente, atribuição dos cabimento de verba (DNCP) e actualização dos dados dos FAE do qual a DNCP faz parte (MEF). Tendo-se clarificado e harmonizado que  estes pertencem ao mesmo Sector (Finanças) o número de instituições devia ser 16 e nao 17. Nao obstante a meta foi cumprida nos 17 locai indicados.</t>
  </si>
  <si>
    <t>FARE</t>
  </si>
  <si>
    <t>MATRIZ OPERACIONAL DO PQG 2015-2019</t>
  </si>
  <si>
    <t>PILAR II: PROMOVER UM AMBIENTE MACROECONOMICO EQUILIBRADO E SUSTENTAVEL</t>
  </si>
  <si>
    <t>PROGRAMA QUINQUENAL DO GOVERNO 2015-2019</t>
  </si>
  <si>
    <t>PLANO ECONOMICO E SOCIAL</t>
  </si>
  <si>
    <r>
      <t xml:space="preserve">Objectivo Estrategico (i): </t>
    </r>
    <r>
      <rPr>
        <sz val="12"/>
        <color indexed="8"/>
        <rFont val="Arial"/>
        <family val="2"/>
      </rPr>
      <t>Aumentar a arrecadação das receitas do Estado, assegurar a afectação criteriosa dos recursos, reduzir o défice orçamental e adequar a gestão da previdência social dos funcionários e agentes do Estado</t>
    </r>
  </si>
  <si>
    <t>PG</t>
  </si>
  <si>
    <t>SPG</t>
  </si>
  <si>
    <t>Indicadores do PQG</t>
  </si>
  <si>
    <t>Base 2014</t>
  </si>
  <si>
    <t>Meta 2019</t>
  </si>
  <si>
    <t>2016 (I Sem)</t>
  </si>
  <si>
    <t>2015 - 2016 I sem</t>
  </si>
  <si>
    <t>Indicador de PES/BdPES</t>
  </si>
  <si>
    <t>Meta 2015</t>
  </si>
  <si>
    <t>Meta 2016</t>
  </si>
  <si>
    <t>Meta 2017</t>
  </si>
  <si>
    <t>Meta 2018</t>
  </si>
  <si>
    <t>Instituição responsável</t>
  </si>
  <si>
    <t>Real</t>
  </si>
  <si>
    <t>Grau de Real (%)</t>
  </si>
  <si>
    <t>Plano</t>
  </si>
  <si>
    <t>PG52_Politica_Fiscal_Monetária e Cambial</t>
  </si>
  <si>
    <r>
      <rPr>
        <b/>
        <sz val="12"/>
        <color indexed="8"/>
        <rFont val="Arial"/>
        <family val="2"/>
      </rPr>
      <t xml:space="preserve">82. </t>
    </r>
    <r>
      <rPr>
        <sz val="12"/>
        <color indexed="8"/>
        <rFont val="Arial"/>
        <family val="2"/>
      </rPr>
      <t>Receita do Estado em % do PIB</t>
    </r>
  </si>
  <si>
    <t>Número de postos fiscais e de cobrança criados</t>
  </si>
  <si>
    <t>6 Postos de Cobrança, sendo 2 Postos por cada Região.</t>
  </si>
  <si>
    <r>
      <t xml:space="preserve">Dos 6 Postos de Cobrança planificados foram abertos em 2015, 05 Postos, nomeadamente, Chiúre, Macomia, Moatize, Catandica e Ressano Gacia, visando dinamizar o processo de arrecadação das receitas do Estado, tendo sido  arrecadado no período o montante global de </t>
    </r>
    <r>
      <rPr>
        <b/>
        <sz val="12"/>
        <color indexed="8"/>
        <rFont val="Arial"/>
        <family val="2"/>
      </rPr>
      <t xml:space="preserve">161.059,34 </t>
    </r>
    <r>
      <rPr>
        <sz val="12"/>
        <color indexed="8"/>
        <rFont val="Arial"/>
        <family val="2"/>
      </rPr>
      <t xml:space="preserve">milhões de MT, de receita bruta. Retirado o valor dos reenbolsos do IVA a cobrança situou-se em </t>
    </r>
    <r>
      <rPr>
        <b/>
        <sz val="12"/>
        <color indexed="8"/>
        <rFont val="Arial"/>
        <family val="2"/>
      </rPr>
      <t xml:space="preserve">155.892,97 </t>
    </r>
    <r>
      <rPr>
        <sz val="12"/>
        <color indexed="8"/>
        <rFont val="Arial"/>
        <family val="2"/>
      </rPr>
      <t>milhões de MT de receita líquida.</t>
    </r>
  </si>
  <si>
    <t>Abertura de 03 postos fiscais e de cobrança</t>
  </si>
  <si>
    <r>
      <t xml:space="preserve">Da meta de 03 postos planificados, foi aberto 01 Posto de Cobrança (Marrupa, adstrito à DAF de Lichinga). 
Em paralelo, foram abertos o Juízo Privativo de Execuções Fiscais de Nampula, na região Norte e a UGC de Tete, na região Centro, tendo em vista o incremento dos níveis de cobrança, tendo sido arrecadado no ano de 2016 o valor de  </t>
    </r>
    <r>
      <rPr>
        <b/>
        <sz val="12"/>
        <rFont val="Arial"/>
        <family val="2"/>
      </rPr>
      <t>177.040,50</t>
    </r>
    <r>
      <rPr>
        <sz val="12"/>
        <rFont val="Arial"/>
        <family val="2"/>
      </rPr>
      <t xml:space="preserve"> milhões de MT, de receita bruta. Retirado o valor dos reenbolsos do IVA a cobrança situou-se em </t>
    </r>
    <r>
      <rPr>
        <b/>
        <sz val="12"/>
        <rFont val="Arial"/>
        <family val="2"/>
      </rPr>
      <t>167.583,80</t>
    </r>
    <r>
      <rPr>
        <sz val="12"/>
        <rFont val="Arial"/>
        <family val="2"/>
      </rPr>
      <t xml:space="preserve"> milhões de MT de receita líquida.
</t>
    </r>
  </si>
  <si>
    <t>6 Postos de Cobrança, sendo 2 Postos por cada Região e 1 Sede Regional</t>
  </si>
  <si>
    <t>6 Postos de Cobrança, sendo 2 Postos por cada Região</t>
  </si>
  <si>
    <t>% de Contribuintes actualizados e a pagar no e-Tributação</t>
  </si>
  <si>
    <t>100% de Contribuintes Pagantes de IVA actualizados e a pagar no e-Tributação</t>
  </si>
  <si>
    <t>Realização: 21.6 %
De um total de 29.154 Contribuintes Pagantes de IVA, 6.139 Contribuintes pagam no e-Tributação, correspondendo a uma realização de 21,6 %.
Obs: 
1. A base 29.154 Contribuintes pagantes, corresponde ao total de Contribuintes que entregaram pelo menos 1 declaração de IVA entre Maio de 2014 a Maio de 2015;
2. O fraco nível de realização deve-se ao facto de apenas parte de contribuintes do IVA de apenas 31 Unidades de Cobrança que usam o e-Tributação para a cobrança do IVA pagarem no e-Tributação.</t>
  </si>
  <si>
    <t>100% dos contribuintes pagantes do IVA</t>
  </si>
  <si>
    <t xml:space="preserve">Realização: 37,20 %
De um total de 28.735 Contribuintes Pagantes de IVA, 10.690 Contribuintes pagam no e-Tributação, correspondendo a uma realização de 37,20 %.
Obs: 
1. A base 28.735 Contribuintes pagantes, corresponde ao total de Contribuintes que entregaram pelo menos 1 declaração de IVA entre 2010 a Dezembro de 2016;
2.O fraco nível de realização deve-se ao facto de apenas parte de contribuintes do IVA de apenas 31 Unidades de Cobrança que usam o e-Tributação para a cobrança do IVA pagarem no e-Tributação </t>
  </si>
  <si>
    <t>80% de Contribuintes Pagantes de ISPC actualizados e a pagar no e-Tributação</t>
  </si>
  <si>
    <r>
      <t xml:space="preserve">Realização: 27.96 %
De um total de 15.562 Contribuintes Pagantes de ISPC (80% do Universo de 19.452), 4.351 Contribuintes pagam no e-Tributação, correspondendo a uma realização de 27,96 %.
</t>
    </r>
    <r>
      <rPr>
        <sz val="12"/>
        <color indexed="10"/>
        <rFont val="Arial"/>
        <family val="2"/>
      </rPr>
      <t xml:space="preserve">Obs: 
1. A base 19.452 Contribuintes pagantes, corresponde ao total de Contribuintes que entregaram pelo menos 1 declaração de ISPC entre Maio de 2014 a Maio de 2015;
2. O fraco nível de realização deve-se ao facto de apenas parte de contribuintes do ISPC de apenas 26 Unidades de Cobrança que usam o e-Tributação para a cobrança do ISPC pagarem no e-Tributação. </t>
    </r>
  </si>
  <si>
    <t>80% dos contribuintes pagantes do ISPC</t>
  </si>
  <si>
    <r>
      <t xml:space="preserve">Realização: 67,83 %
De um total de 9.842 Contribuintes Pagantes de ISPC (80% do Universo de 12.302), 6.676 Contribuintes pagam no e-Tributação, correspondendo a uma realização de 67,83 %.
</t>
    </r>
    <r>
      <rPr>
        <sz val="12"/>
        <color indexed="10"/>
        <rFont val="Arial"/>
        <family val="2"/>
      </rPr>
      <t>Obs: 
1. A base 12.302 Contribuintes pagantes, corresponde ao total de Contribuintes que entregaram pelo menos 1 declaração de ISPC entre 2010 a Dezembro de 2016;
2. De salientar que nem todos contribuintes de ISPC estão registados nos sistema</t>
    </r>
  </si>
  <si>
    <t>100% de Contribuintes Pagantes de ISPC actualizado e a pagar via e-Tributação</t>
  </si>
  <si>
    <r>
      <rPr>
        <b/>
        <sz val="12"/>
        <color indexed="8"/>
        <rFont val="Arial"/>
        <family val="2"/>
      </rPr>
      <t xml:space="preserve">83. </t>
    </r>
    <r>
      <rPr>
        <sz val="12"/>
        <color indexed="8"/>
        <rFont val="Arial"/>
        <family val="2"/>
      </rPr>
      <t>Défice orçamental antes do donativo em percentagem do PIB</t>
    </r>
  </si>
  <si>
    <t>&lt;22%</t>
  </si>
  <si>
    <t>-</t>
  </si>
  <si>
    <t>% do défice antes de donativos em relação ao PIB</t>
  </si>
  <si>
    <t>&lt;17%</t>
  </si>
  <si>
    <t>Nível de cumprimento das recomendações dos relatorios de auditoria da IGF e dos OCIs</t>
  </si>
  <si>
    <t>% de recomendações cumpridas</t>
  </si>
  <si>
    <t xml:space="preserve">Nível de risco fiscal </t>
  </si>
  <si>
    <t>Definição do Termos de Refêrencia (TdR), Definir os perfis profissionais dos técnicos e Elaborar o plano de formação</t>
  </si>
  <si>
    <t xml:space="preserve">3º Relatório </t>
  </si>
  <si>
    <t>Taxa de contribuição do Estado para a compensação da aposentação (proposta 7%)</t>
  </si>
  <si>
    <t>Número de declarações pormenorizada sobre os riscos fiscais(donativos,choques exógenos, empresas publicas, PPP) para inclusão na documentação do orçamento anual</t>
  </si>
  <si>
    <r>
      <t>1</t>
    </r>
    <r>
      <rPr>
        <sz val="12"/>
        <color indexed="8"/>
        <rFont val="Arial"/>
        <family val="2"/>
      </rPr>
      <t>º Relatório</t>
    </r>
  </si>
  <si>
    <r>
      <t>2</t>
    </r>
    <r>
      <rPr>
        <sz val="12"/>
        <color indexed="8"/>
        <rFont val="Arial"/>
        <family val="2"/>
      </rPr>
      <t xml:space="preserve">º Relatório </t>
    </r>
  </si>
  <si>
    <r>
      <rPr>
        <sz val="12"/>
        <color indexed="8"/>
        <rFont val="Arial"/>
        <family val="2"/>
      </rPr>
      <t>3º Relatório</t>
    </r>
  </si>
  <si>
    <r>
      <rPr>
        <b/>
        <sz val="12"/>
        <color indexed="8"/>
        <rFont val="Arial"/>
        <family val="2"/>
      </rPr>
      <t xml:space="preserve">84. </t>
    </r>
    <r>
      <rPr>
        <sz val="12"/>
        <color indexed="8"/>
        <rFont val="Arial"/>
        <family val="2"/>
      </rPr>
      <t>Valor presente do Stock da divida em % do PIB</t>
    </r>
  </si>
  <si>
    <t xml:space="preserve">Racio do valor actual da divida externa sobre exportacoes </t>
  </si>
  <si>
    <t xml:space="preserve">Racio do valor actual da divida externa sobre Receita </t>
  </si>
  <si>
    <t>Racio do Servico da Divida Externa sobre Exportacoes</t>
  </si>
  <si>
    <t>Racio do Servico da Divida Externa sobre Receita</t>
  </si>
  <si>
    <t>PG54_Promoção_do_Investimento</t>
  </si>
  <si>
    <t>Numero de projectos facilitados</t>
  </si>
  <si>
    <t>Numero de projectos de investimentos desenhados, aprovados e autorizados</t>
  </si>
  <si>
    <r>
      <t xml:space="preserve">Objectivo Estrategico (ii): </t>
    </r>
    <r>
      <rPr>
        <sz val="12"/>
        <color indexed="8"/>
        <rFont val="Arial"/>
        <family val="2"/>
      </rPr>
      <t>Formular Politicas e estratégias nacionais, sectoriais e territoriais integradas</t>
    </r>
  </si>
  <si>
    <t>PG55_Politicas, Estratégias Nacionais, Sectorias e Territórias</t>
  </si>
  <si>
    <t>% de sectores e orgaos de informacao integrados no SPO</t>
  </si>
  <si>
    <t>Implementacao do SPO</t>
  </si>
  <si>
    <t>Aprovacao do modelo conceptual do SPO</t>
  </si>
  <si>
    <t xml:space="preserve">Revisao dos Programas do Governo </t>
  </si>
  <si>
    <t>Concepção do Modelo de Negócios e Desenvolvimento da Aplicação Informática</t>
  </si>
  <si>
    <t>Operacionalização da Aplicação Informática (MPO)</t>
  </si>
  <si>
    <t>% de instituicoes uitilizando com eficiencia a componente de M&amp;A</t>
  </si>
  <si>
    <t>Numero de Estrategias/Programas/Projectos avaliados</t>
  </si>
  <si>
    <r>
      <t xml:space="preserve">Objectivo Estrategico (iii): </t>
    </r>
    <r>
      <rPr>
        <sz val="12"/>
        <color indexed="8"/>
        <rFont val="Arial"/>
        <family val="2"/>
      </rPr>
      <t>Aperfeiçoar a coordenação da gestão da política fiscal, monetária e cambial, com vista assegurar os objectivos do crescimento económico e controlo de inflação</t>
    </r>
  </si>
  <si>
    <t>PG53_ Sistema Financeiro</t>
  </si>
  <si>
    <r>
      <rPr>
        <b/>
        <sz val="12"/>
        <color indexed="8"/>
        <rFont val="Arial"/>
        <family val="2"/>
      </rPr>
      <t>85.</t>
    </r>
    <r>
      <rPr>
        <sz val="12"/>
        <color indexed="8"/>
        <rFont val="Arial"/>
        <family val="2"/>
      </rPr>
      <t xml:space="preserve"> Taxa de crescimento do PIB</t>
    </r>
  </si>
  <si>
    <t>7% a 8%</t>
  </si>
  <si>
    <t xml:space="preserve">Taxa de crescimento real  </t>
  </si>
  <si>
    <t>Taxa de Inclusao Financeira</t>
  </si>
  <si>
    <t>Numero de Instituicoes Financeiras formais e estabelecidas com base em medidas de incentivo</t>
  </si>
  <si>
    <t>PG45_Politica_Fiscal</t>
  </si>
  <si>
    <r>
      <rPr>
        <b/>
        <sz val="12"/>
        <color indexed="8"/>
        <rFont val="Arial"/>
        <family val="2"/>
      </rPr>
      <t xml:space="preserve">86. </t>
    </r>
    <r>
      <rPr>
        <sz val="12"/>
        <color indexed="8"/>
        <rFont val="Arial"/>
        <family val="2"/>
      </rPr>
      <t>Inflação média annual</t>
    </r>
  </si>
  <si>
    <t>&lt;10%</t>
  </si>
  <si>
    <t xml:space="preserve">Inflação média annual </t>
  </si>
  <si>
    <r>
      <t xml:space="preserve">Objectivo Estrategico (iv): </t>
    </r>
    <r>
      <rPr>
        <sz val="12"/>
        <color indexed="8"/>
        <rFont val="Arial"/>
        <family val="2"/>
      </rPr>
      <t xml:space="preserve">Promover o crescimento sólido e estável do mercado de seguros e da Bolsa de Valores </t>
    </r>
  </si>
  <si>
    <t>PG57_ Gestão de Seguros</t>
  </si>
  <si>
    <r>
      <rPr>
        <b/>
        <sz val="12"/>
        <color indexed="8"/>
        <rFont val="Arial"/>
        <family val="2"/>
      </rPr>
      <t xml:space="preserve">87. </t>
    </r>
    <r>
      <rPr>
        <sz val="12"/>
        <color indexed="8"/>
        <rFont val="Arial"/>
        <family val="2"/>
      </rPr>
      <t>Taxa de penetração de seguradoras</t>
    </r>
  </si>
  <si>
    <t>Taxa de penetração de seguros na economia (contributo do seguro na economia)</t>
  </si>
  <si>
    <r>
      <rPr>
        <b/>
        <sz val="12"/>
        <color indexed="8"/>
        <rFont val="Arial"/>
        <family val="2"/>
      </rPr>
      <t xml:space="preserve">88. </t>
    </r>
    <r>
      <rPr>
        <sz val="12"/>
        <color indexed="8"/>
        <rFont val="Arial"/>
        <family val="2"/>
      </rPr>
      <t>Captalização bolsista em percentagem do PIB</t>
    </r>
  </si>
  <si>
    <t xml:space="preserve">Capitalização bolsista em % do PIB </t>
  </si>
  <si>
    <t>0,02 % PIB  (1 Empresa captada)</t>
  </si>
  <si>
    <r>
      <rPr>
        <b/>
        <sz val="12"/>
        <color indexed="8"/>
        <rFont val="Arial"/>
        <family val="2"/>
      </rPr>
      <t xml:space="preserve">89. </t>
    </r>
    <r>
      <rPr>
        <sz val="12"/>
        <color indexed="8"/>
        <rFont val="Arial"/>
        <family val="2"/>
      </rPr>
      <t>Numero cumulativo de empresas cotadas na bolsa de valores no seguimento accionista</t>
    </r>
  </si>
  <si>
    <t xml:space="preserve">Número de Emissões Admitidas a Cotação </t>
  </si>
  <si>
    <t>Meta</t>
  </si>
  <si>
    <t>Metas Trimestrais</t>
  </si>
  <si>
    <t xml:space="preserve">Localização </t>
  </si>
  <si>
    <t>Responsável</t>
  </si>
  <si>
    <t>DNPO</t>
  </si>
  <si>
    <t>DNMA</t>
  </si>
  <si>
    <t>DEEF</t>
  </si>
  <si>
    <t>DNT</t>
  </si>
  <si>
    <t>INPS</t>
  </si>
  <si>
    <t>AT</t>
  </si>
  <si>
    <t>UGC de Maputo, Matola, Beira, Nampula, Tete e Pemba</t>
  </si>
  <si>
    <t>IGEPE</t>
  </si>
  <si>
    <t>Zona Norte, Centro e Sul</t>
  </si>
  <si>
    <t>IGF</t>
  </si>
  <si>
    <t>ADVZ</t>
  </si>
  <si>
    <t>BVM</t>
  </si>
  <si>
    <t>ISSM</t>
  </si>
  <si>
    <t>CEDSIF</t>
  </si>
  <si>
    <t>Prioridade II: Desenvolver o Capital Humano e Social</t>
  </si>
  <si>
    <t>Objectivo Estratégico (i): Promover um Sistema Educativo e inclusivo, eficaz e eficiente que garanta a aquisição das competências requeridas ao nível de conhecimentos, habildades e atitudes que respondam as necessidades de desenvolvimento humano</t>
  </si>
  <si>
    <t>q) Estabelecer programas e sinergias com as instituçoes de ensino superior, técnico profissional, de investigação e de base tecnológica que contribuam para estimular a inovação e empreendedorismo</t>
  </si>
  <si>
    <t>Objectivo Estratégico (v): Promover a igualdade e equidade de género nas diversas esferas do desenvolvimento económico, social, político e cultural, e garantir a assistência social aos combatentes .</t>
  </si>
  <si>
    <t>Responsavel</t>
  </si>
  <si>
    <t>a) garantir a integração da perspectiva de género nas políticas e estratégias do desenvolvimento do País;</t>
  </si>
  <si>
    <t>DNPO,DARH, IT e DPEF´s</t>
  </si>
  <si>
    <t>b) promover a capacitação das mulheres e homens em matérias de equidade e igualdade de género;</t>
  </si>
  <si>
    <t>DARH, IT e DPEF´s</t>
  </si>
  <si>
    <t>d) promover o empoderamento das mulheres empresárias do sector formal e informal;</t>
  </si>
  <si>
    <t>BVM/FARE</t>
  </si>
  <si>
    <t>l) garantir a fixação e a melhoria de pensões dos combatentes;</t>
  </si>
  <si>
    <t>Prioridade III: Promover o Emprego e Melhorar e Produtividade e a Competitividade</t>
  </si>
  <si>
    <t>Objectivo Estratégico (i): Aumentar a produção e produtividade em todos os sectores com ênfase na agricultura, produção animal e pescas.</t>
  </si>
  <si>
    <t>a) promover o aumento da produtividade do sector familiar agrário com vista à sua maior inserção no mercado;</t>
  </si>
  <si>
    <t>FARE, ADVZ</t>
  </si>
  <si>
    <t>b) criar facilidades de financiamento aos produtores agrários, em especial os do sector familiar;</t>
  </si>
  <si>
    <t>i) promover a mecanização agrícola através do investimento na criação de centros de serviços e equipamentos agrícolas acessíveis aos produtores, sobretudo do sector familiar;</t>
  </si>
  <si>
    <t>j) promover a construção e reabilitação de infra-estruturas de apoio à produção animal e assistência veterinária para relançar a indústria de carne e lacticínios;</t>
  </si>
  <si>
    <t>k) promover o estabelecimento de incentivos, através de facilidades de financiamento para a reabilitação, exploração de lojas rurais, a par da potenciação dos seus proprietários para envolvimento no processo de comercialização agrícola e insumos agrícolas;</t>
  </si>
  <si>
    <t>n) expandir os centros de formação, investigação e de transferência de tecnologias para capacitação de produtores locais;</t>
  </si>
  <si>
    <t>p) prosseguir o financiamento da actividade produtiva e de geração de emprego nos distritos e autarquias;</t>
  </si>
  <si>
    <t>t) promover linhas de financiamento especiais orientadas para o desenvolvimento das actividades económicas nos vários dominios em condições vantajosas;</t>
  </si>
  <si>
    <t>ADVZ,FARE</t>
  </si>
  <si>
    <t>u) promover linhas de financiamento orientadas para o desenvolvimento das actividades de comercialização e agro-processamento em condições vantajosas a par da capacitação de micro, pequenas e médias empresas;</t>
  </si>
  <si>
    <t>Objectivo Estratégico (iv): Promover a cadeia de valor dos produtos primários nacionais assegurando a integração do conteúdo local</t>
  </si>
  <si>
    <t>c) dinamizar a implantação de parques industriais, aquaparques, centros zonais de produção de alevinos e outras facilidades de apoio ao desenvolvimento do sector produtivo;</t>
  </si>
  <si>
    <t>d) promover a incubação de empresas do ramo tecnológico e concursos de ideias de negócios para o desen-volvimento de novos produtos e serviços;</t>
  </si>
  <si>
    <t>e) promover e incentivar a integração dos pequenos produtores na cadeia de valor de bens e serviços;</t>
  </si>
  <si>
    <t>g) estabelecer centros de excelência e laboratórios de pesquisa para responder à demanda decorrente da descoberta de recursos minerais e hidrocarbonetos;</t>
  </si>
  <si>
    <t>h) promover e incentivar o estabelecimento de unidades de transformação de produtos primários nacionais e a sua integração no mercado;</t>
  </si>
  <si>
    <t>k) consolidar e expandir mercados grossistas e retalhistas dos produtos primários nacionais;</t>
  </si>
  <si>
    <t>ADZ</t>
  </si>
  <si>
    <t>Prioridade IV: Desenvolvimento de Infra-Estruturas Económicas e Sociais.</t>
  </si>
  <si>
    <t>Objectivo Estratégico (iii): Construir e expandir a capa-cidade das infra-estruturas de armazenamento de água e de irrigação.</t>
  </si>
  <si>
    <t>Mobilizar financiamento para a elaboração de estudos para a construção e reabilitação de obras hidráulicas: Corumana (Maputo), Nhacangara (Manica), Locómuè (Niassa), Nicanda (Cabo Delgado), e descarregador auxiliar da barragem dos Pequenos Libombos (Maputo) e Mapai (Gaza);</t>
  </si>
  <si>
    <t>b</t>
  </si>
  <si>
    <t>Mobilizar financiamento para a construção das barragens de Metuchira (Sofala), Gorongosa (Sofala) e Moamba Major (Maputo)</t>
  </si>
  <si>
    <t>c</t>
  </si>
  <si>
    <t>Mobilizar financiamento para a reabilitação das barragens de Chipembe (Cabo Delegado) e descargas de fundo da barragem de Massingir (Gaza); reabilitação parcial (terraço, muro e equipamento hidromecânico) da barragem de Macarretane (Gaza); instalação das comportas da barragem de Corumana (Maputo) e Locómuè (Niassa);</t>
  </si>
  <si>
    <t>d</t>
  </si>
  <si>
    <t>Mobilizar financiamento para a reabilitação de diques e construção de plataformas de refúgios nas bacias hidrográficas dos rios Maputo e Incomáti (Maputo), Limpopo (Gaza), Save (Inhambane e Sofala); Búzi e Púnguè (Sofala), Zambeze (Marromeu e Chemba, em Sofala; Tambara, em Manica) e Licungo (Nante, em Maganja da Costa, na Zambézia)</t>
  </si>
  <si>
    <t>Objectivo Estratégico (vii): Expandir a rede de infra- -estruturas sociais, da Administração Pública e Justiça e de formação profissional</t>
  </si>
  <si>
    <t>j</t>
  </si>
  <si>
    <t>Construir e apetrechar novos centros de formação profissional que permitam o desenvolvimento de competências relevantes que respondam às necessidades do mercado de emprego;</t>
  </si>
  <si>
    <t>k</t>
  </si>
  <si>
    <t>Priorizar a manutenção das infraestruturas públicas como forma de garantir a sua sustentabilidade e durabilidade;</t>
  </si>
  <si>
    <t>DARH, IT e DPEF</t>
  </si>
  <si>
    <t>l</t>
  </si>
  <si>
    <t>Melhorar a fiscalização do processo de construção de infra-estruturas públicas de modo a garantir maior qualidade;</t>
  </si>
  <si>
    <t xml:space="preserve"> IGF</t>
  </si>
  <si>
    <t>Prioridade V: Assegurar a Gestão Sustentável e Transparente dos Recursos Naturais e do Ambiente</t>
  </si>
  <si>
    <t>Objectivo Estratégico (i): Aprimorar o planeamento e ordenamento territorial e fortalecer a monitoria, fiscalização e responsabilização na elaboração e implementação dos planos.</t>
  </si>
  <si>
    <t>Elaborar, implementar, fiscalizar e monitorar os planos de ordenamento territorial a escala nacional, provincial, distrital e municipal;</t>
  </si>
  <si>
    <t>g</t>
  </si>
  <si>
    <t>efectuar o zoneamento a escala de maior precisão nos corredores de desenvolvimento agrário de Maputo, Limpopo, Beira, Vale do Zambeze, Nacala e Pemba-Lichinga</t>
  </si>
  <si>
    <t>Objectivo Estratégico (iii): Reforçar a capacidade de avaliação e monitoria da qualidade ambiental, em especial nas áreas de implementação de projectos de desenvolvimento.</t>
  </si>
  <si>
    <t>Garantir a realização da Avaliação Ambiental e Social Estratégica nos grandes projectos e planos de desenvolvimento</t>
  </si>
  <si>
    <t>Objectivo Estratégico (iv): Promover estudos e investigação visando a redução do risco de calamidades e adaptação às mudanças climáticas.</t>
  </si>
  <si>
    <t>Fomentar a pesquisa aplicada orientada para identificação, avaliação e análise de risco climáticos e de calamidades a diversas escalas nos sectores prioritários ao desenvolvimento</t>
  </si>
  <si>
    <t>Promover pesquisa sobre opções de adaptação às mudanças climáticas e redução de risco de calamidades nos diversos sectores e escalas</t>
  </si>
  <si>
    <t>Desenvolver directrizes para a integração da gestão do risco de calamidades e da adaptação às mudanças climáticas nos planos nacionais, sectoriais e locais de desenvolvimento</t>
  </si>
  <si>
    <t>e</t>
  </si>
  <si>
    <t>Reforçar a capacidade nacional de investigação sobre desastres naturais e mudanças climáticas</t>
  </si>
  <si>
    <t>f</t>
  </si>
  <si>
    <t>Operacionalizar o Centro de Gestão de Conhecimento sobre Mudanças Climáticas e Redução do Risco de Desastres;</t>
  </si>
  <si>
    <t>operacionalizar a Rede de Mudanças Climáticas</t>
  </si>
  <si>
    <t>Objectivo Estratégico (v): Reduzir a vulnerabilidade das comunidades, da economia e infraestruturas aos riscos climáticos e às calamidades naturais e antropogénicas.</t>
  </si>
  <si>
    <t>Fortalecer a coordenação multissectorial para a implantação a todos os níveis das medidas adequadas para prevenção e mitigação de calamidades naturais</t>
  </si>
  <si>
    <t>h</t>
  </si>
  <si>
    <t>Criar a capacidade para a prontidão e resposta as calamidades ao nível dos Governos locais e municípios, priorizado aquele localizado em áreas de maior risco</t>
  </si>
  <si>
    <t>m</t>
  </si>
  <si>
    <t>Melhorar o planeamento da localização das infraestruturas económicas e sociais críticas</t>
  </si>
  <si>
    <t>n</t>
  </si>
  <si>
    <t>Estabelecer e monitorar o uso de padrões para a construção de infraestruturas económicas e sociais</t>
  </si>
  <si>
    <t>DNPO/DNMA</t>
  </si>
  <si>
    <t>o</t>
  </si>
  <si>
    <t>Incentivar o uso do seguro contra desastres e riscos climáticos para a protecção dos investimentos.</t>
  </si>
  <si>
    <t>Pilar I: Consolidar o Estado de Direito Democrático, Boa Governação e Descentralização.</t>
  </si>
  <si>
    <t>Objectivo Estratégico (i): Melhorar a prestação de serviços públicos e reforçar a integridade da Administração Pública</t>
  </si>
  <si>
    <t>Consolidar o quadro legal no âmbito da implementação das políticas sectoriais</t>
  </si>
  <si>
    <t>Formar funcionários do Estado e reforçar as competências de liderança e de gestão dos dirigentes através da formação e capacitação em Administração Pública</t>
  </si>
  <si>
    <t>Melhorar a gestão estratégica de recursos humanos ao nível local garantindo a colocação e retenção de mais técnicos qualificados nos Distritos</t>
  </si>
  <si>
    <t>DARH e DPEF´s</t>
  </si>
  <si>
    <t>Imprimir maior celeridade nos processos de prestação de serviços públicos, através da simplificação dos procedimentos administrativos</t>
  </si>
  <si>
    <t>Todos (UO,IT,DPEF)</t>
  </si>
  <si>
    <t>Reforçar a fiscalização da legalidade dos actos administrativos na Administração Pública</t>
  </si>
  <si>
    <t>IGF e DNCP</t>
  </si>
  <si>
    <t>Promover a cultura de ética e disciplina na Administração Pública através do cumprimento rigoroso das normas e procedimentos na prestação de serviços</t>
  </si>
  <si>
    <t>i</t>
  </si>
  <si>
    <t>Implementar acções que visam preservar a memória institucional na Administração Pública e assegurar o acesso célere a informação;</t>
  </si>
  <si>
    <t>DCII, DARH</t>
  </si>
  <si>
    <t>Actualizar a Lei do Estatuto Geral dos Funcionários e Agentes do Estado (EGFAE) e respectivo regulamento (REGFAE) visando a consolidação das relações laborais no Aparelho do Estado</t>
  </si>
  <si>
    <t>DARH/DAJN</t>
  </si>
  <si>
    <t>Promover o uso de Tecnologias de Informação e Comunicação para a Boa Governação e Prestação de Serviços;</t>
  </si>
  <si>
    <t>CEDSIF/DOGSI</t>
  </si>
  <si>
    <t>Expandir a cobertura da rede do Governo Electrónico para todos os distritos.</t>
  </si>
  <si>
    <t>Objectivo Estratégico (ii): Melhorar o ambiente de negócios</t>
  </si>
  <si>
    <t>Fortalecer e melhorar os mecanismos de diálogo e articulação entre o Governo e sector privado, priorizando o empoderamento do empresariado moçambicano.</t>
  </si>
  <si>
    <t>DCII, DPEF´s</t>
  </si>
  <si>
    <t>Objectivo Estratégico (iii): Prosseguir a Reforma e Capacitação dos Órgãos locais do Estado, Autarquias Locais e Assembleias Provinciais</t>
  </si>
  <si>
    <t>Desenvolver e capacitar os órgãos locais do Estado e órgãos autárquicos para uma melhor prestação de serviços ao cidadão</t>
  </si>
  <si>
    <t>DNPO/DCII</t>
  </si>
  <si>
    <t>Prosseguir a transferência de competências, funções e recursos do Estado para os órgãos de poder local</t>
  </si>
  <si>
    <t>Assegurar o aprofundamento da participação dos cidadãos nos processos de tomada de decisão sobre o desenvolvimento ao nível dos distritos e das autarquias locais</t>
  </si>
  <si>
    <t>DPEF´s</t>
  </si>
  <si>
    <t>Prosseguir a actualização e ajustamento da organização territorial e toponímia do País</t>
  </si>
  <si>
    <t>Objectivo Estratégico (v): Prosseguir o combate a corrupção, reforço da prevenção e combate à todo tipo de crimes, emissão de documentos de identificação, controlo do movimento migratório e salvação pública.</t>
  </si>
  <si>
    <t>Implementar medidas de prevenção e repressão de actos de corrupção</t>
  </si>
  <si>
    <t>Outras Acções prioritarias que não constam do PQG</t>
  </si>
  <si>
    <t>Prosseguir com a fiscalização e medidas de combate ao jogo ilicito e clandestino;</t>
  </si>
  <si>
    <t>IGJ</t>
  </si>
  <si>
    <t>Aprimorar medidas de combate ao crime de branqueamento de capitais e financiamento ao terrorismo, na area do jogo.</t>
  </si>
  <si>
    <t>Pilar II: Promover um Ambiente Macro-Económico Equilibrado e Sustentável</t>
  </si>
  <si>
    <t>Objectivo estratégico (i): Aumentar a arrecadação de receitas do Estado e assegurar a afectação criteriosa dos recursos, reduzir o défice orçamental e adequar a gestão da previdência social dos funcionários e agentes do Estado.</t>
  </si>
  <si>
    <t>Aproximar a administração fiscal aos cidadãos e simplificar o processo de tributação através da construção de novos postos fiscais e da implementação das Tecnologias de Informação e Comunicação (e-Tributação, Janela Única Eletrónica)</t>
  </si>
  <si>
    <t>Garantir que a alocação dos recursos tenha em consideração as prioridades do desenvolvimento</t>
  </si>
  <si>
    <t>Garantir que a afectação de recursos nos sectores económicos e sociais tenha em conta os compromissos internacionais assumidos pelo governo</t>
  </si>
  <si>
    <t>Incrementar a alocação de recursos para investimentos públicos e assegurar a sua execução;</t>
  </si>
  <si>
    <t>DNPO, DNT, DNCP</t>
  </si>
  <si>
    <t>Melhorar a transparência fiscal</t>
  </si>
  <si>
    <t>AT/CEDSIF</t>
  </si>
  <si>
    <t>Prosseguir com a descentraliazação financeira</t>
  </si>
  <si>
    <t>Monitorar e avaliar a evolução dos níveis de défice orçamental;</t>
  </si>
  <si>
    <t>Aprimorar os critérios de selecção de investimentos públicos garantindo a interligação entre as diferentes iniciativas</t>
  </si>
  <si>
    <t>Promover as Parcerias Público Privadas para a provisão de infraestruturas e serviços público</t>
  </si>
  <si>
    <t>Incentivar a instalação de instituições financeiras nas zonas fronteiriças</t>
  </si>
  <si>
    <t>Manter a dívida pública a um nível sustentável</t>
  </si>
  <si>
    <t>Implantar o Instituto Nacional de Previdência Social a nível central e provincial, introduzindo processos de gestão informatizados e capacitação dos funcionários</t>
  </si>
  <si>
    <t>Dotar o sistema de previdência social de meios financeiros que assegurem a sua sustentabilidade</t>
  </si>
  <si>
    <t>Garantir a implementação do Imposto sobre o Valor Acrescentado Líquido de modo a tornar o processo do reembolso mais célere e eficiente.</t>
  </si>
  <si>
    <t>q</t>
  </si>
  <si>
    <t>Reformar o Sector Empresarial do Estado</t>
  </si>
  <si>
    <t>Objectivo Estratégico (ii): Formular políticas e estratégias nacionais, sectoriais e territoriais integradas</t>
  </si>
  <si>
    <t>Estabelecer e operacionalizar o Sistema de Planificação e de Administração Financeira do Estado</t>
  </si>
  <si>
    <t>DNCP/DNPO/ DNPE/CEDSIF</t>
  </si>
  <si>
    <t>Monitorar as políticas e estratégias nacionais e programas de investimentos conducentes ao crescimento económico</t>
  </si>
  <si>
    <t>DNMA/IGF</t>
  </si>
  <si>
    <t>Realizar a Monitoria e Avaliação dos instrumentos de Gestão da acção governativa de curto, médio e longo prazos em coordenação com os sectores a todos os níveis</t>
  </si>
  <si>
    <t>Formular políticas de desenvolvimento económico, social e territorial sustentável</t>
  </si>
  <si>
    <t>DEEF/ADVZ</t>
  </si>
  <si>
    <t>Desenvolver estudos orientados para informar a implementação de políticas e estratégias de desenvolvimento</t>
  </si>
  <si>
    <t>Promover a incorporação do conteúdo local nos projectos e programas de desenvolvimento</t>
  </si>
  <si>
    <t>Objectivo estratégico (iii): Aperfeiçoar a coordenação da gestão das Políticas Fiscal, Monetária e Cambial convista a assegurar os objectivos do crescimento económico e controle da inflação.</t>
  </si>
  <si>
    <t>Ajustar a Política Monetária em função do estágio e ciclo de desenvolvimento económico e financeiro do País;</t>
  </si>
  <si>
    <r>
      <t>DNT,</t>
    </r>
    <r>
      <rPr>
        <sz val="10"/>
        <rFont val="Tahoma"/>
        <family val="2"/>
      </rPr>
      <t>DEEF,</t>
    </r>
    <r>
      <rPr>
        <sz val="10"/>
        <color indexed="10"/>
        <rFont val="Tahoma"/>
        <family val="2"/>
      </rPr>
      <t xml:space="preserve"> </t>
    </r>
    <r>
      <rPr>
        <sz val="10"/>
        <color indexed="8"/>
        <rFont val="Tahoma"/>
        <family val="2"/>
      </rPr>
      <t>DNPO</t>
    </r>
  </si>
  <si>
    <t>Alargar as fontes de captação de divisas com o objectivo de fortalecer o fundo cambial e torná-lo adequado à dinâmica da economia nacional</t>
  </si>
  <si>
    <t>?</t>
  </si>
  <si>
    <t>Aperfeiçoar a gestão das reservas externas do País minimizando os riscos e promovendo a diversificação da carteira de investimentos</t>
  </si>
  <si>
    <t>Privilegiar e incentivar os pagamentos em moeda nacional, incluindo a promoção de transparência no preçário das transacções bancárias em moeda nacional;</t>
  </si>
  <si>
    <t>AT, DNPO, DNT</t>
  </si>
  <si>
    <t>Privilegiar o uso de instrumentos do mercado monetário para a regulação da liquidez, melhorando a eficácia do controlo monetário</t>
  </si>
  <si>
    <t>Intervir no mercado cambial com vista a assegurar a estabilidade cambial e desincentivar o uso de moedas estrangeiras nas transacções entre residentes</t>
  </si>
  <si>
    <t>Perfeiçoar a monitoria da aplicação dos normativos sobre a concessão de crédito em moeda estrangeira.</t>
  </si>
  <si>
    <t>Outras Acçoes no Cumprimento das Recomendações de Sua Excia O Presidente da Republica- Reflexão Sobre Desenvolvimento do Turismo em Moçambique</t>
  </si>
  <si>
    <t>Desdolarização da actividade turistica (precificação em meticais) e meticalização da economia</t>
  </si>
  <si>
    <t>AT,DNPO, DNT</t>
  </si>
  <si>
    <t xml:space="preserve">Verificar e estudar mecanismos de saneamento de incongruências alfandegárias </t>
  </si>
  <si>
    <t>Objectivo estratégico (v): Promover o crescimento sólido e estável do mercado de seguros e da Bolsa de Valores</t>
  </si>
  <si>
    <t>Avaliar a situação financeira e a solvência globais das seguradoras e entidades gestoras de fundos de pensões</t>
  </si>
  <si>
    <t>Promover o desenvolvimento de seguros</t>
  </si>
  <si>
    <t>Captar Empresas para o Mercado das Cotações Oficiais</t>
  </si>
  <si>
    <t>Promover a adesão de Pequenas e Médias Empresas no segundo mercado</t>
  </si>
  <si>
    <t>Dinamizar o mercado secundário;</t>
  </si>
  <si>
    <t>Registar Instituições Financeiras e Outras Emitentes na Central de Valores Mobiliários.</t>
  </si>
  <si>
    <t>Pilar III: Reforçar a Cooperação Internacional</t>
  </si>
  <si>
    <t>Objectivo Estratégico (i): Consolidar, aprofundar e expandir a Cooperação Bilateral</t>
  </si>
  <si>
    <t>Abertura de Missões Diplomáticas e Consulares em regiões de maior interesse estratégico</t>
  </si>
  <si>
    <t>DC</t>
  </si>
  <si>
    <t>Capitalizar as oportunidades de parcerias económicas com os países da região da Euro-Ásia</t>
  </si>
  <si>
    <t>Promover a Cooperação Sul-Sul e Triangular com os Países de economias da América do Sul e da Ásia</t>
  </si>
  <si>
    <t>Fortalecer a cooperação com os países da região da Comunidade para o Desenvolvimento da África Austral (SADC)</t>
  </si>
  <si>
    <t>Objectivo Estratégico (ii): Impulsionar a Integração Regional e Continental</t>
  </si>
  <si>
    <t>Promover o estabelecimento e consolidação de parcerias intra-africanas mutuamente vantajosas, particularmente no âmbito do Plano Director de infraestrutura da Comunidade para o Desenvolvimento da África Austral (SADC)</t>
  </si>
  <si>
    <t>Contribuir para a concretização do processo de integração tripartida na região Austral e Oriental do continente</t>
  </si>
  <si>
    <t>Objectivo Estratégico (iv):  Assegurar um sistema financeiro robusto, moderno, abrangente e inclusivo</t>
  </si>
  <si>
    <t xml:space="preserve">e) promover maior abrangência, diversificação e competitividade na prestação dos serviços financeiros. </t>
  </si>
  <si>
    <t>Objectivo Estratégico (iii): Reforçar a Cooperação Multilateral.</t>
  </si>
  <si>
    <t>Promover e defender os interesses nacionais nas organizações internacionais</t>
  </si>
  <si>
    <t>Capitalizar as oportunidades de cooperação nas organizações internacionais e fora plurilaterais</t>
  </si>
  <si>
    <t xml:space="preserve">
Consolidar a parceria com agências especializadas, fundos e programas da Organização das Nações Unidas (ONU)
</t>
  </si>
  <si>
    <t>Mobilizar a Comunidade de Países de Língua Portuguesa (CPLP), Organização da Cooperação Islâmica (OCI), Commonwealth e Associação dos Países da Orla do Oceano Índico (IORA) na implementação da agenda de desenvolvimento nacional</t>
  </si>
  <si>
    <t>Defender as posições do País na definição das agendas globais de desenvolvimento</t>
  </si>
  <si>
    <t>DC, DNT</t>
  </si>
  <si>
    <t>Mobilizar recursos para a implementação da agenda de desenvolvimento nacional no quadro dos fora multilaterias e plurilaterais.</t>
  </si>
  <si>
    <t xml:space="preserve">Amadurecer a questão dos pagamentos no exterior e evasão fiscal, propondo solucções Concretas </t>
  </si>
  <si>
    <t>DEE, DNT, AT</t>
  </si>
  <si>
    <t>PONTO DE SITUAÇÃO DA IMPLEMENTAÇÃO DAS PRINCIPAIS ACÇÕES  ESTRATÉGICAS PARA O CUMPRIMENTO DAS METAS DO PQG 2015-2019</t>
  </si>
  <si>
    <t>MINISTÉRIO DA ECONOMIA E FINANÇAS</t>
  </si>
  <si>
    <t>N°</t>
  </si>
  <si>
    <t>Prioridade/ Pilar</t>
  </si>
  <si>
    <t>ACÇÃO ESTRATÉGICA</t>
  </si>
  <si>
    <t>Acções  Específicas</t>
  </si>
  <si>
    <t>N° (PES)</t>
  </si>
  <si>
    <t>N° de Ordem da Acção no PES 2018</t>
  </si>
  <si>
    <t>Ponto de Situação (BdPES I Trimestre)</t>
  </si>
  <si>
    <t>Resultado Esperado</t>
  </si>
  <si>
    <t>ORÇAMENTO DAS ACÇÕES ESTRATÉGICAS - 2018 (x10^6)</t>
  </si>
  <si>
    <t>Nome do Projecto</t>
  </si>
  <si>
    <t>OE 2018-INVESTIMENTO</t>
  </si>
  <si>
    <t>A programar 2019</t>
  </si>
  <si>
    <t>Modalidade de Financiamento</t>
  </si>
  <si>
    <t>Interno</t>
  </si>
  <si>
    <t xml:space="preserve"> Externo</t>
  </si>
  <si>
    <t>Externo</t>
  </si>
  <si>
    <t>Dotação</t>
  </si>
  <si>
    <t>Execudato</t>
  </si>
  <si>
    <t xml:space="preserve"> Execução</t>
  </si>
  <si>
    <t>%</t>
  </si>
  <si>
    <t>Previsão</t>
  </si>
  <si>
    <t>Credito</t>
  </si>
  <si>
    <t>Donativo</t>
  </si>
  <si>
    <t>Pilar II</t>
  </si>
  <si>
    <t xml:space="preserve"> Aproximar a administração fiscal aos cidadãos e simplificar o processo de tributação através da construção de novos postos fiscais e da implementação das Tecnologias de Informação e Comunicação (e-Tributação, Janela Única Eletrónica).</t>
  </si>
  <si>
    <t>Abrir e operacionalizar Postos Fiscais e de Cobrança</t>
  </si>
  <si>
    <t>Finalizadas as obras de construção do Posto de cobrança de Catandica em Manica e está em curso os preparativos para a sua abertura e operacionalização que se espera que seja no final de Julho. Igualmente procedeu-se á regularização dos contratos para construção dos Postos Fiscais e de Cobrança de Ribáue e Nacala-a-velha e seus processos foram enviados ao Tribunal Administrativo para efeitos de visto,.</t>
  </si>
  <si>
    <t>Dinamizado o processo de arrecadação das receitas do Estado, encurtando a distância entre o contribuinte e o posto de cobrança. Todo o trabalho é feito no sentido de garantir que estes postos sejam construídos, abertos e/ou operacionalizados em locais onde há potencial de receita, tendo em conta a natureza de actividades desenvolvidas.</t>
  </si>
  <si>
    <t>Abertura de Postos - MDF2018-0010</t>
  </si>
  <si>
    <t xml:space="preserve"> Implementar a solução do Pagamento Via Banco</t>
  </si>
  <si>
    <t xml:space="preserve">22 contribuintes aderiram ao pagamento via banco no sistema e-Tributação, totalizando 26 contribuintes integrados ao sistema, num universo de 679 contribuintes da UGC Maputo; 20 contribuintes, correspondentes a  2,9 % dos contribuintes da UGC Maputo, que despõe deste serviço,  efecturam o pagamento via banco tendo sido submetidas 254 declarações, o que totaliza 2.441.413.499,21 de MT  transferido para CUT; Dada a necessidade de incrementar o numero de bancos, o e-Tributação está neste momento a  trabalhar com sete bancos;  foram efectuadas visitas a uma parte dos 100 maiores grandes contribuintes com vista a sua sensibilização para a adesão ao pagamento via banco. </t>
  </si>
  <si>
    <t>Garantida ao Sujeito Passivo a submissão  electrónica (via Internet) das suas declarações de imposto, obtenção da Guia de Arrecadação de Receitas do Estado e o pagamento pelos diferentes canais bancários.</t>
  </si>
  <si>
    <t>Nao existe projecto para esta acção.</t>
  </si>
  <si>
    <t xml:space="preserve"> Operacionalizar o Sistema de Gestão de Máquinas Fiscais (SGMF) e integrar com os respectivos dispositivos dos contribuintes</t>
  </si>
  <si>
    <t>feito o levantamento e desenho dos requisitos da infra-estrutura tecnológica necessária para o alojamento do sistema e iniciado o levantamento dos requisitos funcionais do sistema.</t>
  </si>
  <si>
    <t xml:space="preserve">Garantida a equidade no pagamento dos impostos; e menos tempo e esforço dispendido em auditorias fiscais e investigação de casos de fraude e evasão fiscal. Para os cidadãos cumpridores da lei, a adopção das maquinas fiscais significa um passo em direcção a uma sociedade mais justa. </t>
  </si>
  <si>
    <t>Máquinas Fiscais - MDF2013-0001</t>
  </si>
  <si>
    <t>Mobilizar financiamentos (interna e externo) para projectos estruturantes de Infra-Estruturas.</t>
  </si>
  <si>
    <t xml:space="preserve"> Mobilizar financiamento através de créditos concessionais com Parceiros Multilaterais (Banco Mundial, BAD, BID, Kuwait Fund, BADEA); e Bilaterais (Japão, Korea, Alemanha, França, Austria, etc).</t>
  </si>
  <si>
    <r>
      <t xml:space="preserve">no 1º semestre não foram assinados acordos de crédito. Foram assinados acordos de donativos para os seguintes  projectos e programas no total de </t>
    </r>
    <r>
      <rPr>
        <b/>
        <sz val="12"/>
        <color indexed="63"/>
        <rFont val="Arial"/>
        <family val="2"/>
      </rPr>
      <t> 337.4</t>
    </r>
    <r>
      <rPr>
        <sz val="12"/>
        <color indexed="63"/>
        <rFont val="Arial"/>
        <family val="2"/>
      </rPr>
      <t xml:space="preserve"> milhões de USD:       1.Fortalecimento de cuidados de saúde primários –  95,0 milhões de USD; 2. Desenvolvimento de integração de estradas rurais – 150.0 Milhões de USD; 3. Empoderamentos rurais  - 62.1 milhões de USD; 4. Apoio para o desenvolvimento de habilidades em agricultura e indústria – 14,0 milhões de USD; 5. Recuperação e Agricultura resiliente – 14,0 Milhões de USD; 6. Reforço da capacidade institucional da INACAJU -. 2.300 milhões de USD. </t>
    </r>
  </si>
  <si>
    <r>
      <t>Disponibilizado financiamento para  projectos de infra-estruturas:</t>
    </r>
    <r>
      <rPr>
        <sz val="12"/>
        <color indexed="8"/>
        <rFont val="Arial Narrow"/>
        <family val="2"/>
      </rPr>
      <t xml:space="preserve"> </t>
    </r>
    <r>
      <rPr>
        <u val="single"/>
        <sz val="12"/>
        <color indexed="8"/>
        <rFont val="Arial Narrow"/>
        <family val="2"/>
      </rPr>
      <t>(i) Multilaterais: $USD 1,9 mil milhões; (ii) Bilaterais: $USD300 milhões; (iii) Outros: $ USD 100 milhões</t>
    </r>
  </si>
  <si>
    <t xml:space="preserve"> Concessionar a Gestão de  Estradas e Pontes, entre outras infraestruturas publicas</t>
  </si>
  <si>
    <t xml:space="preserve">Estudos realizados sobre as estradas e pontes a serem concessionados, indicando as modalidades económica e socialmente mais viáveis de concessão. </t>
  </si>
  <si>
    <t>Realocar os financiamentos de projectos sectoriais não estratégicos para as áreas de concentração.</t>
  </si>
  <si>
    <t>???</t>
  </si>
  <si>
    <t>Incrementados os recursos financeiros para as áreas de concentração no valor de 1,54 mil milhões por ano totalizando 3,08 mil milhões de MT ate 2019 (1,4 mil milhões de FDD e 140 milhões do PERPU por ano).</t>
  </si>
  <si>
    <t>Regularizar as dívidas com os fornecedores.</t>
  </si>
  <si>
    <t xml:space="preserve">Obter financiamentos ou proceder com a titularização com vista a regularização das dividas com fornecdores, tendo em conta o recente  levamento dos montantes em dívida.  </t>
  </si>
  <si>
    <t>Decorre o processo de levantamento das dividas contraidas pelo estado ate 2017. Ate ao primentro semestre foram realizadas 184  auditorias de validação das dividas ao nivel  Central  para os orgaõs e instituições do ESTADo, com objectivo de aferir o real valor das dividas e proceder o plano de amortização. Este processo vai igualmente abranger as Provincias.</t>
  </si>
  <si>
    <t>Regularizadas as  dívidas com os fornecesores,  capitalizadas e viabilizadas as empresas e o sistema financeiro nacional.</t>
  </si>
  <si>
    <t>Este é o Orçamento do Estado decorrente do reforço na componente de funcionamento</t>
  </si>
  <si>
    <t>INTERNO</t>
  </si>
  <si>
    <t>EXTERNO</t>
  </si>
  <si>
    <r>
      <t>DNT/</t>
    </r>
    <r>
      <rPr>
        <sz val="10"/>
        <color indexed="10"/>
        <rFont val="Tahoma"/>
        <family val="2"/>
      </rPr>
      <t>DNPO</t>
    </r>
  </si>
  <si>
    <t>DNT, DNPO,DNCP</t>
  </si>
  <si>
    <t>DNT/ DNPO</t>
  </si>
  <si>
    <t>Porgrama: MRM55</t>
  </si>
  <si>
    <t xml:space="preserve">Nacional </t>
  </si>
  <si>
    <t xml:space="preserve">Objectivo estratégico (V): Promover a extracção de minerais e hidrocarbonetos assegurando a sua sustentabilidade </t>
  </si>
  <si>
    <t>Nr de empreendimentos mineiros operacionais</t>
  </si>
  <si>
    <t>Objectivo estratégico (VII): Promover a cadeia de valor dos produtos primários nacionais assegurando a integração do conteúdo local</t>
  </si>
  <si>
    <t>Objectivo estratégico (X): Promover o desenvolvimento de Infraestruturas Económicas, Sociais e de Administração</t>
  </si>
  <si>
    <t>Porgrama: MRM33</t>
  </si>
  <si>
    <t>Provincia da Zambézia</t>
  </si>
  <si>
    <t xml:space="preserve">Nr de Sedes de Postos Administrativos electrificados com base na REN  </t>
  </si>
  <si>
    <t>Provincia de Tete</t>
  </si>
  <si>
    <t>Todo País</t>
  </si>
  <si>
    <t>Niassa (1): Chimbonila (Luaíce) e  Zambézia (1): Milange (Berua).</t>
  </si>
  <si>
    <t>Porgrama: MRM 24</t>
  </si>
  <si>
    <t>Número de Cooperativas Mineiras criadas</t>
  </si>
  <si>
    <t>Todas as provincias</t>
  </si>
  <si>
    <t xml:space="preserve">Porgrama: </t>
  </si>
  <si>
    <t>Porgrama:</t>
  </si>
  <si>
    <t>Nr de Distritos abrangidos pela Educação Cívica</t>
  </si>
  <si>
    <t>Niassa  (4241AD)</t>
  </si>
  <si>
    <t>Nr  de disseminações realizadas</t>
  </si>
  <si>
    <t>Número de operadores e instalações licenciados</t>
  </si>
  <si>
    <t>Número de instalações inventariadas</t>
  </si>
  <si>
    <t>Nr de ligações de novos consumidores</t>
  </si>
  <si>
    <t>Censo realizado</t>
  </si>
  <si>
    <t>Implantação de três (3) Centros Piloto de Processamento Mineiro nas comunidades afectadas pela mineração artesanal, envolvendo as comunidades locais na sua gestão.</t>
  </si>
  <si>
    <t xml:space="preserve">Construção e reforço de subestações </t>
  </si>
  <si>
    <t>Bloco abrangido (Bloco 9)</t>
  </si>
  <si>
    <t>Carta preliminar de Falhas Activas produzida (folha 2335)</t>
  </si>
  <si>
    <t>Licenciamento de operadores e de instalações que utilizam equipamentos que emitem radiação ionizante.</t>
  </si>
  <si>
    <t>Promoção da transformação de Associações Mineiras em Cooperativas Mineiras com vista a aumento de emprego, colecta de receitas para o Estado e combate ao contrabando.</t>
  </si>
  <si>
    <t>Eliminação do contrabando de ouro em Lupilichi, Província do Niassa através de licenciamento por concurso público da área e provisão de infra-estruturas de suporte (estradas, banco e outras).</t>
  </si>
  <si>
    <t>Realização de monitoria de actividades mineiras</t>
  </si>
  <si>
    <t>Nr de Inspecções realizadas</t>
  </si>
  <si>
    <t>Nr de postos de fiscalização fixos reforçada</t>
  </si>
  <si>
    <t>Nr de brigadas de fiscalização móveis reforçada</t>
  </si>
  <si>
    <t xml:space="preserve">Nr de inspecções realizadas </t>
  </si>
  <si>
    <t>Provincia de Niassa</t>
  </si>
  <si>
    <t>Nr de Sedes dos Postos Administrativos electrificados através de Sistemas Solares e mini-hidricas</t>
  </si>
  <si>
    <t xml:space="preserve">Aumento da disponibilidade de energia, promovendo investimentos públicos e privados em novas infra-estruturas de geração e com uma contribuição cada vez maior das energias renováveis.
</t>
  </si>
  <si>
    <t>Prioridade III: Fortalecer a gestão Sustentável dos Recursos Naturais e do Ambiente</t>
  </si>
  <si>
    <t>Objectivo estratégico (I): Aprimorar o planeamento e ordenamento territorrial e fortalecer a monitoria e fiscalização na sua implementação</t>
  </si>
  <si>
    <t>Nr  de Cartas geológicas (folha 732) e Geoquímicas (folha 733) preliminares produzidas</t>
  </si>
  <si>
    <t>Nr de Cartas geológicas produzidas  (folha 1037)</t>
  </si>
  <si>
    <t>Objectivo Estratégico (IV): Reduzir a vulnerabilidade das comunidades, da economia e infra-estruturas aos riscos climáticos e às calamidades naturais e antropogénicas</t>
  </si>
  <si>
    <t>Nr de estações construídas e apetrechadas</t>
  </si>
  <si>
    <t>Objectivo estratégico (V): Garantir a transparência e sustentabilidade da actividade de extracção de minerais e hidrocarbonetos</t>
  </si>
  <si>
    <t>Objectivo estratégico (VI): Reforcar a capacidade de monitoria e inspecção em áreas onde ocorre actividades mineiras, petrolíferas e energéticas</t>
  </si>
  <si>
    <t>Nr de títulos mineiros monitorados</t>
  </si>
  <si>
    <t>Prioridade II: Impulsionar o crescimento económico, a produtividade e a geração de emprego</t>
  </si>
  <si>
    <t>Nr de Centros Piloto de Processamento Mineiro implantados</t>
  </si>
  <si>
    <t>Nr de Sedes de Postos Administrativos com obras de electrificação iniciadas</t>
  </si>
  <si>
    <t>Obras de construção da unidade de produção de GPL iniciadas</t>
  </si>
  <si>
    <t xml:space="preserve">Obras de construção das Plataformas em terra de LNG da Area 1 em curso </t>
  </si>
  <si>
    <t>Realização de Censo de Mineradores Artesanais</t>
  </si>
  <si>
    <t>Nr de Sedes de Postos Administrativos com obras de electrificação iniciadas através da REN</t>
  </si>
  <si>
    <t>Maputo, Gaza e Inhambane</t>
  </si>
  <si>
    <t>Província de Tete</t>
  </si>
  <si>
    <t>Mobilizar equipamentos para as obras de construção da linha</t>
  </si>
  <si>
    <t>Rever o estudo de impacto social e ambiental</t>
  </si>
  <si>
    <t>Seleccionar o parceiro estratégico</t>
  </si>
  <si>
    <t xml:space="preserve">Kms de linha construídos no âmbito do Projecto da Linha Chimuara-Alto Molocué (400kV).  
</t>
  </si>
  <si>
    <t>Aprovar o Financiamento</t>
  </si>
  <si>
    <t>Mobilizar Empreiteiros e Fiscal da Obra</t>
  </si>
  <si>
    <t xml:space="preserve">Iníciar as obras de construção da Central </t>
  </si>
  <si>
    <t xml:space="preserve">Conclusão do processo de procurement </t>
  </si>
  <si>
    <t>Mobilização dos empreteiros das obras</t>
  </si>
  <si>
    <t>Área designada caracerizada</t>
  </si>
  <si>
    <t>Relatório de areas mapeadas</t>
  </si>
  <si>
    <t>Manica, Maotize e Inhambane</t>
  </si>
  <si>
    <t>Kms de linha construídos no âmbito do Projecto da Linha Chibabava/Vilankulos 110kV.</t>
  </si>
  <si>
    <t>Provincia de Sofala (Chibabava e Machanga), Inhambane (Govuro, Inhassoro e Vilankulo).</t>
  </si>
  <si>
    <t xml:space="preserve">P.A's (3) de: Zimane na Provincia de Inhambane e Changanine e Alto Changane na Provincia de Gaza. </t>
  </si>
  <si>
    <t xml:space="preserve">Temane na Província de Inhambane. </t>
  </si>
  <si>
    <t>Provincias de Tete, Inhambane e Zambézia.</t>
  </si>
  <si>
    <t>Provincia de Sofala (Chibabava), Inhambane ( Inhassoro e Vilankulo) e Provincia de Maputo (Beluluane e Maoche).</t>
  </si>
  <si>
    <t>Cidade de Maputo e Distrito de Boane  na Província de Maputo.</t>
  </si>
  <si>
    <t>Metoro na Província de Cabo Delgado.</t>
  </si>
  <si>
    <t>Niassa (01): (Chimbonila-Mussa), Nampula (01): (Erati-Alua Sede) e Zambézia (01): (Milange-Zalimba),  Tete (01): (Moatize-Madamba),  Sofala (01): (Caia-Ndoro), Manica (01) (Vanduzi-Pungue Sul).</t>
  </si>
  <si>
    <t xml:space="preserve">Cidade da Matota, Província de Maputo. </t>
  </si>
  <si>
    <t>Cidade de Pemba</t>
  </si>
  <si>
    <t>Do lado de Moçambique (Matambo, na Provincia de Tete).</t>
  </si>
  <si>
    <t>Inhambane (Massinga, Morrumbene, Homoine e Jangamo.</t>
  </si>
  <si>
    <t>Provincia de Tete, nos Distritos de Chifunde, Macanga, Marávia, Chiuta e Moatize.</t>
  </si>
  <si>
    <t>Provincias de Gaza (Chigubo) e Inhambane (Funhalouro e Mabote).</t>
  </si>
  <si>
    <t>Provincia de Manica, nos Distritos de Macossa, Barue e Guro (folha 733) e Barue (folha 732 ).</t>
  </si>
  <si>
    <t>Mabote, Chigubo, Massangena, Jangamo, Maxixe e Cidade de Inambane.</t>
  </si>
  <si>
    <t>Cabo Delgado (distrito de Meluco) e Manica (distrito de Machaze).</t>
  </si>
  <si>
    <t>Sofala, Zambezia, Nampulae  Cabo Delgado.</t>
  </si>
  <si>
    <t>Provincia de Niassa (5264AD, 5243AD e 5242AD) e Provincia de Manica ( 5292AD, 8170AD, 8172AD e 8173AD).</t>
  </si>
  <si>
    <t>Ao longo das áreas de implementação das operações petrolíferas.</t>
  </si>
  <si>
    <t>Nampula (6), Cabo Delgado (2), Manica (3), Tete (3) Zambézia (3).</t>
  </si>
  <si>
    <t>Nampula (2), Zambézia (2) Niassa (2) Manica).</t>
  </si>
  <si>
    <t xml:space="preserve">Provincias de Manica, Inhambane, Gaza, Maputo Provincia e Cidade de Maputo. </t>
  </si>
  <si>
    <t>Construção e apetrechamento da Estação Sismológica de Meluco e Machaze.</t>
  </si>
  <si>
    <t>Inventariação e registo de fontes radioactivas e equipamento que emitem radiação ionizante.</t>
  </si>
  <si>
    <t>Realização  de disseminações de tecnologias e técnicas de extracção e processamento mineiro ambientalmente seguras e sustentáveis na  mineração artesanal.</t>
  </si>
  <si>
    <t>Caracterização Geológica de Assitencia Técnica e Tecnológica ao Sector Mineiro.</t>
  </si>
  <si>
    <t>Assegurar a adesão de Moçambique ao processo Kimberley e a implementação dos primeiros entrepostos comerciais de pedras e metais preciosos nas províncias de Maputo, Nampula e Manica.</t>
  </si>
  <si>
    <t>Área(s) mineira(s) do potencial aurifero de Lupilichi licenciada(s).</t>
  </si>
  <si>
    <t xml:space="preserve">Número de Entrepostos comerciais de pedras e metais preciosos implantadas e operacionais.  </t>
  </si>
  <si>
    <t>Monitorar e supervisionar o desempenho de saúde, segurança e ambiente das operadoras do sector de Petróleo e Gás.</t>
  </si>
  <si>
    <t>Número de auditorias de segurança, saúde e ambiente as operações petrolíferas realizadas.</t>
  </si>
  <si>
    <t>Intensificação do controlo da exploração de recursos minerais, petrolíferos e energéticos através das intervenções inspectivas de forma sistemática.</t>
  </si>
  <si>
    <t>Reforço da capacidade de fiscalização e de combate ao contrabando de minerais e combustíveis.</t>
  </si>
  <si>
    <t>Mapeamento de zonas de riscos publicos resultante de actividade mineira e petrolifera.</t>
  </si>
  <si>
    <t>Realização de inspecções aos operadores que usam fontes de radiação ionizante.</t>
  </si>
  <si>
    <t>Assegurar a implementação das primeiras quatro (4) unidades de liquefação do gás natural na Bacia do rovuma, em terra e uma (1) no mar através da plataforma flutuante.</t>
  </si>
  <si>
    <t>Assegurar a implementação da primeira unidade de produção de GPL (gás de cozinha) no País, em Temane, para reduzir as importações.</t>
  </si>
  <si>
    <t>Assegurar a abertura de 1 (um) furo de pesquisa nas áreas concedidas no ãmbito do 5º concurso.</t>
  </si>
  <si>
    <t xml:space="preserve">Continuação das ligações domésticas de energia electrica em todo o Pais. </t>
  </si>
  <si>
    <t>Electrificação de todas as Sedes dos Postos Administrativos, através da combinação das opções de ligação à Rede Eléctrica Nacional (REN) e de sistemas autónomos de distribuição.</t>
  </si>
  <si>
    <t>Construção dos primeiros kms da espinha dorsal do sistema de transporte de electricidade de alta tensão a 400 KV, ligando o norte ao sul do País comportando os troços Temane-Maputo, Chibaba-Vilanculos e Chimuara - Alto Molócuè.</t>
  </si>
  <si>
    <t xml:space="preserve">Conclusão da estruturação e início da construção da central hidroeléctrica de Mphanda Nkuwa (1500 MW), incluindo as Linhas Tete-Vilanculos (400kV) e Tete-Maputo de corrente alternada a si associados. </t>
  </si>
  <si>
    <t>Processo da selecção do parceiro estratégico no âmbito da Estruturação do Projecto de Construção da Central Hidroeléctrica de Mphanda Nkuwa (1500 MW) concluido.</t>
  </si>
  <si>
    <t>Subestações 2, 7, 10, 11 e Subestação de Boane com capacidades reforçadas.</t>
  </si>
  <si>
    <t>Processo de contratação do Consultor para elaborar o desenho técnico e rever o estudo de impacto social e ambiental da linha Songo-Matambo 400kV concluido.</t>
  </si>
  <si>
    <t xml:space="preserve">% das obras de construção da Central Solar de Metoro (40MW). </t>
  </si>
  <si>
    <t>% da obra de construção da Central Térmica a Gás Natural de Temane (400MW).</t>
  </si>
  <si>
    <t xml:space="preserve">% das obras de construção da mini-hídricas de Berua. </t>
  </si>
  <si>
    <t xml:space="preserve">% das obras de construção da mini-hídrica de Luaice. </t>
  </si>
  <si>
    <t>Nr de Subestações com obras de construção em curso.</t>
  </si>
  <si>
    <t>Obras de construção de Tanque de armazenagem  de 11.000 m3 concluidas.</t>
  </si>
  <si>
    <t>Unidades de Enchimento Construídas</t>
  </si>
  <si>
    <t xml:space="preserve">Um (1) furo de pesquisa aberto </t>
  </si>
  <si>
    <t>Obras de construção do reservatório de GPL  da Matola concluidas.</t>
  </si>
  <si>
    <t>Fazer o Fecho do acordo de Fornecimento de Gás Natural entre  a Sasol e a EDM.</t>
  </si>
  <si>
    <t>Provincias de Tete (cidade de Tete) e Cabo Delgado (Pemba)</t>
  </si>
  <si>
    <t>Obras da plataforma Flutuante de Liquefação de Gás Natural (FLNG) concluidas</t>
  </si>
  <si>
    <t>Concluir a contratação do Consultor para elaborar o desenho técnico e rever o estudo de impacto social e ambiental da Linha.</t>
  </si>
  <si>
    <t xml:space="preserve">Fazer o levantamento, desenhos detalhados e iniciar com a mobilização do empreteiro. </t>
  </si>
  <si>
    <t>Concluir o processo de mobilização do empreteiro e equipamentos.</t>
  </si>
  <si>
    <t>Concluir o processo de selecção do parceiro estratégico e iniciar com o processo de revisão e actualização dos estudos e da estruturação legal e financeira.</t>
  </si>
  <si>
    <r>
      <t xml:space="preserve"> P.A's (3) de: </t>
    </r>
    <r>
      <rPr>
        <sz val="12"/>
        <rFont val="Arial Unicode MS"/>
        <family val="2"/>
      </rPr>
      <t xml:space="preserve"> Mapulanguene, na Provincia de Maputo e Chintolo e Chipera na Provincia de Tete; e  Localidades (2) de: Alto Benfica e Mugulama, na Provincia da Zambézia. </t>
    </r>
  </si>
  <si>
    <t>Pemba na Província de Cabo Delgado (Pemba) e Cuamba na Província de Niassa.</t>
  </si>
  <si>
    <t>Kms de fundações (maciços) de Linha de interligação Moçambique-Malawi construídos.</t>
  </si>
  <si>
    <t>Mapaeamento Hidrológico de Zonas Áridas e Semi Áridas.</t>
  </si>
  <si>
    <t>Levantamento aéreo geofísico de alta densidade.</t>
  </si>
  <si>
    <t>Mapeamento de Falhas Activas Fase III</t>
  </si>
  <si>
    <t>Cidade de Maputo, Cidade de Nampula e Distrito de Manica, na Província  de Manica</t>
  </si>
  <si>
    <r>
      <rPr>
        <b/>
        <sz val="12"/>
        <color indexed="8"/>
        <rFont val="Arial Unicode MS"/>
        <family val="0"/>
      </rPr>
      <t>Provincias de Tete</t>
    </r>
    <r>
      <rPr>
        <sz val="12"/>
        <color indexed="8"/>
        <rFont val="Arial Unicode MS"/>
        <family val="2"/>
      </rPr>
      <t xml:space="preserve">: Moatize (Zobue), Angonia (Lizulu e Calomue), Chifunde (Cassacatiza, Cuchamano-Sede, Mucumbura), Mutarara (Chare) e Localidade de BiriBiri em Tsangano; </t>
    </r>
    <r>
      <rPr>
        <b/>
        <sz val="12"/>
        <color indexed="8"/>
        <rFont val="Arial Unicode MS"/>
        <family val="0"/>
      </rPr>
      <t>Província de Sofala</t>
    </r>
    <r>
      <rPr>
        <sz val="12"/>
        <color indexed="8"/>
        <rFont val="Arial Unicode MS"/>
        <family val="2"/>
      </rPr>
      <t xml:space="preserve">: Gorongosa (Nhamadzi);  </t>
    </r>
    <r>
      <rPr>
        <b/>
        <sz val="12"/>
        <color indexed="8"/>
        <rFont val="Arial Unicode MS"/>
        <family val="0"/>
      </rPr>
      <t>Província da Zambezia:</t>
    </r>
    <r>
      <rPr>
        <sz val="12"/>
        <color indexed="8"/>
        <rFont val="Arial Unicode MS"/>
        <family val="2"/>
      </rPr>
      <t xml:space="preserve"> Namacura (Macuze), Alto Molocue (Nauela)  e Mocuba (Namadjivira Sede); </t>
    </r>
    <r>
      <rPr>
        <b/>
        <sz val="12"/>
        <color indexed="8"/>
        <rFont val="Arial Unicode MS"/>
        <family val="0"/>
      </rPr>
      <t>Província de Nampula</t>
    </r>
    <r>
      <rPr>
        <sz val="12"/>
        <color indexed="8"/>
        <rFont val="Arial Unicode MS"/>
        <family val="2"/>
      </rPr>
      <t xml:space="preserve">: Angoche (Mutucute), Nacala Velha (Covo), Ribaue (Cunle); </t>
    </r>
    <r>
      <rPr>
        <b/>
        <sz val="12"/>
        <color indexed="8"/>
        <rFont val="Arial Unicode MS"/>
        <family val="0"/>
      </rPr>
      <t>Província de Cabo Delgado:</t>
    </r>
    <r>
      <rPr>
        <sz val="12"/>
        <color indexed="8"/>
        <rFont val="Arial Unicode MS"/>
        <family val="2"/>
      </rPr>
      <t xml:space="preserve"> (Ncumpe), Palma (Quionga e Pundanhare); </t>
    </r>
    <r>
      <rPr>
        <b/>
        <sz val="12"/>
        <color indexed="8"/>
        <rFont val="Arial Unicode MS"/>
        <family val="0"/>
      </rPr>
      <t>Província de Gaza</t>
    </r>
    <r>
      <rPr>
        <sz val="12"/>
        <color indexed="8"/>
        <rFont val="Arial Unicode MS"/>
        <family val="2"/>
      </rPr>
      <t xml:space="preserve">: Mabalane (Ntlavene), Manjacaze (Mazucane) e Bilene Macia (Messano); e </t>
    </r>
    <r>
      <rPr>
        <b/>
        <sz val="12"/>
        <color indexed="8"/>
        <rFont val="Arial Unicode MS"/>
        <family val="0"/>
      </rPr>
      <t>Provincia de Maputo</t>
    </r>
    <r>
      <rPr>
        <sz val="12"/>
        <color indexed="8"/>
        <rFont val="Arial Unicode MS"/>
        <family val="2"/>
      </rPr>
      <t xml:space="preserve">: Ressano Garcia e Magude (Panjane); </t>
    </r>
    <r>
      <rPr>
        <b/>
        <sz val="12"/>
        <color indexed="8"/>
        <rFont val="Arial Unicode MS"/>
        <family val="0"/>
      </rPr>
      <t>Provincia do Niassa</t>
    </r>
    <r>
      <rPr>
        <sz val="12"/>
        <color indexed="8"/>
        <rFont val="Arial Unicode MS"/>
        <family val="2"/>
      </rPr>
      <t>: Itepela e Macaloge.</t>
    </r>
  </si>
  <si>
    <t xml:space="preserve">Inicio das obras </t>
  </si>
  <si>
    <r>
      <rPr>
        <b/>
        <sz val="12"/>
        <color indexed="63"/>
        <rFont val="Arial Nova Cond"/>
        <family val="2"/>
      </rPr>
      <t>Província de</t>
    </r>
    <r>
      <rPr>
        <sz val="12"/>
        <color indexed="63"/>
        <rFont val="Arial Nova Cond"/>
        <family val="2"/>
      </rPr>
      <t> </t>
    </r>
    <r>
      <rPr>
        <b/>
        <sz val="12"/>
        <color indexed="63"/>
        <rFont val="Arial Nova Cond"/>
        <family val="2"/>
      </rPr>
      <t>Maputo</t>
    </r>
    <r>
      <rPr>
        <sz val="12"/>
        <color indexed="63"/>
        <rFont val="Arial Nova Cond"/>
        <family val="2"/>
      </rPr>
      <t>: Marracuene (Machubo);</t>
    </r>
    <r>
      <rPr>
        <b/>
        <sz val="12"/>
        <color indexed="63"/>
        <rFont val="Arial Nova Cond"/>
        <family val="2"/>
      </rPr>
      <t xml:space="preserve"> Província de Gaza</t>
    </r>
    <r>
      <rPr>
        <sz val="12"/>
        <color indexed="63"/>
        <rFont val="Arial Nova Cond"/>
        <family val="2"/>
      </rPr>
      <t>: Bilene (Macuane) Chigubo (Chigubo), Guija (Chivonguene, Mubangoene), Massingir (Mavodze);</t>
    </r>
    <r>
      <rPr>
        <b/>
        <sz val="12"/>
        <color indexed="63"/>
        <rFont val="Arial Nova Cond"/>
        <family val="2"/>
      </rPr>
      <t> Província de Inhambane</t>
    </r>
    <r>
      <rPr>
        <sz val="12"/>
        <color indexed="63"/>
        <rFont val="Arial Nova Cond"/>
        <family val="2"/>
      </rPr>
      <t>: Homoine (Pembe), Panda(Urrene);</t>
    </r>
    <r>
      <rPr>
        <b/>
        <sz val="12"/>
        <color indexed="63"/>
        <rFont val="Arial Nova Cond"/>
        <family val="2"/>
      </rPr>
      <t> Província de</t>
    </r>
    <r>
      <rPr>
        <sz val="12"/>
        <color indexed="63"/>
        <rFont val="Arial Nova Cond"/>
        <family val="2"/>
      </rPr>
      <t xml:space="preserve"> </t>
    </r>
    <r>
      <rPr>
        <b/>
        <sz val="12"/>
        <color indexed="63"/>
        <rFont val="Arial Nova Cond"/>
        <family val="2"/>
      </rPr>
      <t>Manica</t>
    </r>
    <r>
      <rPr>
        <sz val="12"/>
        <color indexed="63"/>
        <rFont val="Arial Nova Cond"/>
        <family val="2"/>
      </rPr>
      <t>: Gunuro (Mandie), Manica (Mavonde), Mossurize (Chiurairue); </t>
    </r>
    <r>
      <rPr>
        <b/>
        <sz val="12"/>
        <color indexed="63"/>
        <rFont val="Arial Nova Cond"/>
        <family val="2"/>
      </rPr>
      <t>Província de</t>
    </r>
    <r>
      <rPr>
        <sz val="12"/>
        <color indexed="63"/>
        <rFont val="Arial Nova Cond"/>
        <family val="2"/>
      </rPr>
      <t xml:space="preserve"> </t>
    </r>
    <r>
      <rPr>
        <b/>
        <sz val="12"/>
        <color indexed="63"/>
        <rFont val="Arial Nova Cond"/>
        <family val="2"/>
      </rPr>
      <t>Sofala</t>
    </r>
    <r>
      <rPr>
        <sz val="12"/>
        <color indexed="63"/>
        <rFont val="Arial Nova Cond"/>
        <family val="2"/>
      </rPr>
      <t>:Chemba (Mulima), Muanza (Galinha);</t>
    </r>
    <r>
      <rPr>
        <b/>
        <sz val="12"/>
        <color indexed="63"/>
        <rFont val="Arial Nova Cond"/>
        <family val="2"/>
      </rPr>
      <t> Província de Tete</t>
    </r>
    <r>
      <rPr>
        <sz val="12"/>
        <color indexed="63"/>
        <rFont val="Arial Nova Cond"/>
        <family val="2"/>
      </rPr>
      <t>: Chiuta (kazula);</t>
    </r>
    <r>
      <rPr>
        <b/>
        <sz val="12"/>
        <color indexed="63"/>
        <rFont val="Arial Nova Cond"/>
        <family val="2"/>
      </rPr>
      <t> Província da</t>
    </r>
    <r>
      <rPr>
        <sz val="12"/>
        <color indexed="63"/>
        <rFont val="Arial Nova Cond"/>
        <family val="2"/>
      </rPr>
      <t xml:space="preserve"> </t>
    </r>
    <r>
      <rPr>
        <b/>
        <sz val="12"/>
        <color indexed="63"/>
        <rFont val="Arial Nova Cond"/>
        <family val="2"/>
      </rPr>
      <t>Zambezia</t>
    </r>
    <r>
      <rPr>
        <sz val="12"/>
        <color indexed="63"/>
        <rFont val="Arial Nova Cond"/>
        <family val="2"/>
      </rPr>
      <t>: Gurue (Mepuagiua), Lugela (Munhamade – Sede), Namarroi (Regone), Mulevala (Chiraco); </t>
    </r>
    <r>
      <rPr>
        <b/>
        <sz val="12"/>
        <color indexed="63"/>
        <rFont val="Arial Nova Cond"/>
        <family val="2"/>
      </rPr>
      <t>Província de</t>
    </r>
    <r>
      <rPr>
        <sz val="12"/>
        <color indexed="63"/>
        <rFont val="Arial Nova Cond"/>
        <family val="2"/>
      </rPr>
      <t xml:space="preserve"> </t>
    </r>
    <r>
      <rPr>
        <b/>
        <sz val="12"/>
        <color indexed="63"/>
        <rFont val="Arial Nova Cond"/>
        <family val="2"/>
      </rPr>
      <t>Nampula</t>
    </r>
    <r>
      <rPr>
        <sz val="12"/>
        <color indexed="63"/>
        <rFont val="Arial Nova Cond"/>
        <family val="2"/>
      </rPr>
      <t>: Angoche (Boila), Mogovolas ( Muatua, Calipo ), Murrupula (Chinga, Nihessiue), Nacaroa ( Saua-Saua, Inteta ), Meconta (7 de Abril), Monapo( Itoculo), Ilha de Moçambique (Lumbo); </t>
    </r>
    <r>
      <rPr>
        <b/>
        <sz val="12"/>
        <color indexed="63"/>
        <rFont val="Arial Nova Cond"/>
        <family val="2"/>
      </rPr>
      <t>Província de Cabo Delgado</t>
    </r>
    <r>
      <rPr>
        <sz val="12"/>
        <color indexed="63"/>
        <rFont val="Arial Nova Cond"/>
        <family val="2"/>
      </rPr>
      <t>: Balama (Mavala), Chiure ( Chiúre – Velho, Ocua, Mazeze), Montepuez ( Mapupulo, Mirate) Muidumbe (Chitunda), Nangade (N'tamba); </t>
    </r>
    <r>
      <rPr>
        <b/>
        <sz val="12"/>
        <color indexed="63"/>
        <rFont val="Arial Nova Cond"/>
        <family val="2"/>
      </rPr>
      <t>Província de Niassa</t>
    </r>
    <r>
      <rPr>
        <sz val="12"/>
        <color indexed="63"/>
        <rFont val="Arial Nova Cond"/>
        <family val="2"/>
      </rPr>
      <t>: Majune (Nairubi), Mandimba (Mitande).</t>
    </r>
  </si>
  <si>
    <t>Prosseguir com a expansão da rede de distribuição de gás natural canalizado para uso doméstico e industrial na Cidade e Província de Maputo.</t>
  </si>
  <si>
    <t>Prosseguir o aumento da capacidade de armazenagem de produtos petrolíferos.</t>
  </si>
  <si>
    <t>Promoção da construção de centrais mini-hidricas de Berua (1900 KW) e Luaice (479 KW).</t>
  </si>
  <si>
    <t xml:space="preserve">Construção da linha de transporte de interligação Moçambique-Malawi (400 Kv) no âmbito da promoção da interligação regional. </t>
  </si>
  <si>
    <t>Conclusão do processo de mobilização do empreteiro e equipamentos da linha Temane-Maputo 400kV.</t>
  </si>
  <si>
    <t xml:space="preserve">Estado, Operadores, consumidores e sociedade no geral </t>
  </si>
  <si>
    <t>PPP</t>
  </si>
  <si>
    <t>OE/Externo</t>
  </si>
  <si>
    <t>Fonte de Financiamento</t>
  </si>
  <si>
    <r>
      <t>Orçamento por actividade (em MT x10</t>
    </r>
    <r>
      <rPr>
        <b/>
        <vertAlign val="superscript"/>
        <sz val="12"/>
        <rFont val="Arial Unicode MS"/>
        <family val="2"/>
      </rPr>
      <t>3</t>
    </r>
    <r>
      <rPr>
        <b/>
        <sz val="12"/>
        <rFont val="Arial Unicode MS"/>
        <family val="2"/>
      </rPr>
      <t xml:space="preserve">) </t>
    </r>
  </si>
  <si>
    <t>Consumidores em geral</t>
  </si>
  <si>
    <t>Consumidores a nivel nacional</t>
  </si>
  <si>
    <t>Incorporado no Orçamento dos Projectos de Electrificação</t>
  </si>
  <si>
    <t>Consumidores e comunidade em geral</t>
  </si>
  <si>
    <t>480 Consumidores</t>
  </si>
  <si>
    <t>Consumidores locais</t>
  </si>
  <si>
    <t>Consumidores da Região sul</t>
  </si>
  <si>
    <t xml:space="preserve">Externo
</t>
  </si>
  <si>
    <t>Cosumidores da Zambézia e Região Norte</t>
  </si>
  <si>
    <t>Estado, Compradores, Empresas/operadores e Comunidade em geral</t>
  </si>
  <si>
    <t>OE (Fundos proprios da HCB e EDM)</t>
  </si>
  <si>
    <t xml:space="preserve">Consumidores e sociedade no geral </t>
  </si>
  <si>
    <t>Consumidores da região sul e centro</t>
  </si>
  <si>
    <t>Consumidores Locais</t>
  </si>
  <si>
    <t>EDM</t>
  </si>
  <si>
    <t xml:space="preserve">Consumidores do Malawi e Mercado Regional da SAPP </t>
  </si>
  <si>
    <t>Consumidores da regiao norte</t>
  </si>
  <si>
    <t>17.000,00</t>
  </si>
  <si>
    <t>Famílias residentes nos locais abrangidos pelo projecto.</t>
  </si>
  <si>
    <t>Provincia e Cidade de Maputo</t>
  </si>
  <si>
    <t>Indústrias da Provincia e Cidade de Maputo</t>
  </si>
  <si>
    <t>Nr de residências usando gás natural</t>
  </si>
  <si>
    <t>Nr de indústrias usando gás natural</t>
  </si>
  <si>
    <t>Populações das Provincias de Tete e Cabo Delgado.</t>
  </si>
  <si>
    <t>Incorporado no orçamento dos projectos de construção das linhas</t>
  </si>
  <si>
    <t>Estado e Sociedade em geral</t>
  </si>
  <si>
    <t xml:space="preserve">Sociedade em geral </t>
  </si>
  <si>
    <t>Operadores</t>
  </si>
  <si>
    <t xml:space="preserve">Operadores mineiros e sociedade em geral </t>
  </si>
  <si>
    <t xml:space="preserve">Estado e operadores </t>
  </si>
  <si>
    <t>Mineradores artesanais e o publico em geral</t>
  </si>
  <si>
    <t>Mineradores e a sociedade em geral</t>
  </si>
  <si>
    <t xml:space="preserve">Sociedade em geral e Estado </t>
  </si>
  <si>
    <t>Operadores mineiros</t>
  </si>
  <si>
    <t>Estado, Operadores e sociedade em geral</t>
  </si>
  <si>
    <t>Operadores mineiros e seus trabalhadores</t>
  </si>
  <si>
    <t>PROPOSTA DO PLANO ECONÓMICO E SOCIAL DO MIREME PARA O ANO 2021</t>
  </si>
  <si>
    <t>Mapeamento Geológico e Geoquímico na Escala  1:50 000.</t>
  </si>
  <si>
    <t>Provincia de Nampula</t>
  </si>
  <si>
    <t>Área 4 - Golfim Atum, na Provincia de Cabo Delgado.</t>
  </si>
  <si>
    <t>Area 1 - na Provincia de Cabo Delgado.</t>
  </si>
  <si>
    <t>Todas as Províncias</t>
  </si>
  <si>
    <t>Número de Postos de Abastecimento de Combustíveis Líquidos com obras concluídas através do Programa de Incentivo Geográfico.</t>
  </si>
  <si>
    <t>Número de Postos de Abastecimento de Combustíveis Líquidos com obras concluídas através do Sector Privado.</t>
  </si>
  <si>
    <t>Início da construção da Central Solar de Cuamba (15MW).</t>
  </si>
  <si>
    <t>Acordo de financiamento no ambito da construção da Central Solar de Mecufi (Pemba) - (20MW) realizado.</t>
  </si>
  <si>
    <t xml:space="preserve">Assegurar o início da produção de Areias Pesadas de Chinde, na Província da Zambézia. </t>
  </si>
  <si>
    <r>
      <t xml:space="preserve">Construção de Postos de Abastecimento de Combustíveis (PAC) Liquidos através do Programa  do Incentivo Geográfico nas Zonas rurais e </t>
    </r>
    <r>
      <rPr>
        <sz val="12"/>
        <rFont val="Arial Unicode MS"/>
        <family val="0"/>
      </rPr>
      <t>Sector Privado.</t>
    </r>
  </si>
  <si>
    <r>
      <t xml:space="preserve">Massificação do Uso do GPL (gás de cozinha) </t>
    </r>
    <r>
      <rPr>
        <sz val="12"/>
        <rFont val="Arial Unicode MS"/>
        <family val="0"/>
      </rPr>
      <t>através da Construção de Unidades de Enchimento.</t>
    </r>
  </si>
  <si>
    <t xml:space="preserve">Distrito de Chinde, na Província da Zambézia.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</si>
</sst>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Red]#,##0.00"/>
    <numFmt numFmtId="189" formatCode="#,##0.000"/>
    <numFmt numFmtId="190" formatCode="#,##0.000;[Red]#,##0.000"/>
    <numFmt numFmtId="191" formatCode="#,##0;[Red]#,##0"/>
    <numFmt numFmtId="192" formatCode="0.000"/>
    <numFmt numFmtId="193" formatCode="_ * #,##0_ ;_ * \-#,##0_ ;_ * &quot;-&quot;??_ ;_ @_ "/>
    <numFmt numFmtId="194" formatCode="_(* #,##0_);_(* \(#,##0\);_(* &quot;-&quot;??_);_(@_)"/>
    <numFmt numFmtId="195" formatCode="0;[Red]0"/>
    <numFmt numFmtId="196" formatCode="_-* #,##0.00\ _E_s_c_._-;\-* #,##0.00\ _E_s_c_._-;_-* &quot;-&quot;??\ _E_s_c_._-;_-@_-"/>
    <numFmt numFmtId="197" formatCode="0.0%"/>
    <numFmt numFmtId="198" formatCode="0_ ;\-0\ "/>
    <numFmt numFmtId="199" formatCode="0.0"/>
    <numFmt numFmtId="200" formatCode="#,##0.0"/>
    <numFmt numFmtId="201" formatCode="#,##0_ ;\-#,##0\ "/>
    <numFmt numFmtId="202" formatCode="_-* #,##0.0\ _€_-;\-* #,##0.0\ _€_-;_-* &quot;-&quot;??\ _€_-;_-@_-"/>
    <numFmt numFmtId="203" formatCode="#,##0.00_ ;\-#,##0.00\ "/>
    <numFmt numFmtId="204" formatCode="_-* #,##0_-;\-* #,##0_-;_-* &quot;-&quot;??_-;_-@_-"/>
    <numFmt numFmtId="205" formatCode="#,##0.00_ ;[Red]\-#,##0.00\ "/>
    <numFmt numFmtId="206" formatCode="&quot;Yes&quot;;&quot;Yes&quot;;&quot;No&quot;"/>
    <numFmt numFmtId="207" formatCode="&quot;True&quot;;&quot;True&quot;;&quot;False&quot;"/>
    <numFmt numFmtId="208" formatCode="&quot;On&quot;;&quot;On&quot;;&quot;Off&quot;"/>
    <numFmt numFmtId="209" formatCode="[$€-2]\ #,##0.00_);[Red]\([$€-2]\ #,##0.00\)"/>
  </numFmts>
  <fonts count="101">
    <font>
      <sz val="11"/>
      <color theme="1"/>
      <name val="Calibri"/>
      <family val="2"/>
    </font>
    <font>
      <sz val="11"/>
      <color indexed="8"/>
      <name val="Calibri"/>
      <family val="2"/>
    </font>
    <font>
      <b/>
      <sz val="14"/>
      <name val="Arial Narrow"/>
      <family val="2"/>
    </font>
    <font>
      <sz val="10"/>
      <name val="Arial"/>
      <family val="2"/>
    </font>
    <font>
      <b/>
      <u val="single"/>
      <sz val="9"/>
      <name val="Times New Roman"/>
      <family val="1"/>
    </font>
    <font>
      <b/>
      <sz val="11"/>
      <color indexed="9"/>
      <name val="Calibri"/>
      <family val="2"/>
    </font>
    <font>
      <sz val="10"/>
      <name val="Times New Roman"/>
      <family val="1"/>
    </font>
    <font>
      <sz val="12"/>
      <color indexed="8"/>
      <name val="Arial Narrow"/>
      <family val="2"/>
    </font>
    <font>
      <b/>
      <sz val="12"/>
      <name val="Arial Narrow"/>
      <family val="2"/>
    </font>
    <font>
      <b/>
      <sz val="12"/>
      <color indexed="8"/>
      <name val="Arial Narrow"/>
      <family val="2"/>
    </font>
    <font>
      <sz val="12"/>
      <name val="Arial Narrow"/>
      <family val="2"/>
    </font>
    <font>
      <sz val="12"/>
      <name val="Arial"/>
      <family val="2"/>
    </font>
    <font>
      <sz val="12"/>
      <color indexed="10"/>
      <name val="Arial Narrow"/>
      <family val="2"/>
    </font>
    <font>
      <b/>
      <sz val="12"/>
      <color indexed="10"/>
      <name val="Arial Narrow"/>
      <family val="2"/>
    </font>
    <font>
      <b/>
      <u val="single"/>
      <sz val="12"/>
      <name val="Arial Narrow"/>
      <family val="2"/>
    </font>
    <font>
      <sz val="12"/>
      <color indexed="63"/>
      <name val="Arial Narrow"/>
      <family val="2"/>
    </font>
    <font>
      <sz val="14"/>
      <name val="Arial Narrow"/>
      <family val="2"/>
    </font>
    <font>
      <b/>
      <sz val="18"/>
      <name val="Tahoma"/>
      <family val="2"/>
    </font>
    <font>
      <sz val="12"/>
      <color indexed="8"/>
      <name val="Tahoma"/>
      <family val="2"/>
    </font>
    <font>
      <b/>
      <sz val="12"/>
      <color indexed="8"/>
      <name val="Tahoma"/>
      <family val="2"/>
    </font>
    <font>
      <b/>
      <sz val="12"/>
      <name val="Tahoma"/>
      <family val="2"/>
    </font>
    <font>
      <sz val="12"/>
      <name val="Tahoma"/>
      <family val="2"/>
    </font>
    <font>
      <sz val="12"/>
      <color indexed="8"/>
      <name val="Arial"/>
      <family val="2"/>
    </font>
    <font>
      <b/>
      <sz val="12"/>
      <color indexed="8"/>
      <name val="Arial"/>
      <family val="2"/>
    </font>
    <font>
      <b/>
      <sz val="12"/>
      <name val="Arial"/>
      <family val="2"/>
    </font>
    <font>
      <sz val="12"/>
      <color indexed="10"/>
      <name val="Arial"/>
      <family val="2"/>
    </font>
    <font>
      <b/>
      <sz val="14"/>
      <name val="Tahoma"/>
      <family val="2"/>
    </font>
    <font>
      <sz val="9"/>
      <name val="Tahoma"/>
      <family val="2"/>
    </font>
    <font>
      <b/>
      <sz val="9"/>
      <name val="Tahoma"/>
      <family val="2"/>
    </font>
    <font>
      <b/>
      <sz val="10"/>
      <color indexed="8"/>
      <name val="Tahoma"/>
      <family val="2"/>
    </font>
    <font>
      <sz val="10"/>
      <name val="Tahoma"/>
      <family val="2"/>
    </font>
    <font>
      <sz val="10"/>
      <color indexed="8"/>
      <name val="Tahoma"/>
      <family val="2"/>
    </font>
    <font>
      <sz val="10"/>
      <color indexed="10"/>
      <name val="Tahoma"/>
      <family val="2"/>
    </font>
    <font>
      <b/>
      <sz val="10"/>
      <name val="Tahoma"/>
      <family val="2"/>
    </font>
    <font>
      <b/>
      <sz val="12"/>
      <color indexed="63"/>
      <name val="Arial"/>
      <family val="2"/>
    </font>
    <font>
      <sz val="12"/>
      <color indexed="63"/>
      <name val="Arial"/>
      <family val="2"/>
    </font>
    <font>
      <u val="single"/>
      <sz val="12"/>
      <color indexed="8"/>
      <name val="Arial Narrow"/>
      <family val="2"/>
    </font>
    <font>
      <b/>
      <sz val="12"/>
      <name val="Arial Unicode MS"/>
      <family val="2"/>
    </font>
    <font>
      <sz val="12"/>
      <name val="Arial Unicode MS"/>
      <family val="2"/>
    </font>
    <font>
      <b/>
      <sz val="14"/>
      <color indexed="8"/>
      <name val="Arial Narrow"/>
      <family val="2"/>
    </font>
    <font>
      <sz val="14"/>
      <color indexed="10"/>
      <name val="Arial Narrow"/>
      <family val="2"/>
    </font>
    <font>
      <b/>
      <sz val="12"/>
      <color indexed="50"/>
      <name val="Arial Narrow"/>
      <family val="2"/>
    </font>
    <font>
      <sz val="14"/>
      <color indexed="8"/>
      <name val="Arial Narrow"/>
      <family val="2"/>
    </font>
    <font>
      <b/>
      <sz val="12"/>
      <color indexed="9"/>
      <name val="Arial Narrow"/>
      <family val="2"/>
    </font>
    <font>
      <sz val="18"/>
      <color indexed="8"/>
      <name val="Tahoma"/>
      <family val="2"/>
    </font>
    <font>
      <b/>
      <sz val="16"/>
      <color indexed="8"/>
      <name val="Tahoma"/>
      <family val="2"/>
    </font>
    <font>
      <b/>
      <sz val="18"/>
      <color indexed="8"/>
      <name val="Tahoma"/>
      <family val="2"/>
    </font>
    <font>
      <sz val="12"/>
      <color indexed="10"/>
      <name val="Tahoma"/>
      <family val="2"/>
    </font>
    <font>
      <sz val="12"/>
      <color indexed="8"/>
      <name val="Times New Roman"/>
      <family val="1"/>
    </font>
    <font>
      <b/>
      <sz val="12"/>
      <color indexed="8"/>
      <name val="Times New Roman"/>
      <family val="1"/>
    </font>
    <font>
      <sz val="10"/>
      <color indexed="63"/>
      <name val="Arial"/>
      <family val="2"/>
    </font>
    <font>
      <sz val="12"/>
      <name val="Calibri"/>
      <family val="2"/>
    </font>
    <font>
      <b/>
      <sz val="12"/>
      <color indexed="9"/>
      <name val="Arial"/>
      <family val="2"/>
    </font>
    <font>
      <b/>
      <sz val="12"/>
      <color indexed="8"/>
      <name val="Calibri"/>
      <family val="2"/>
    </font>
    <font>
      <sz val="12"/>
      <color indexed="8"/>
      <name val="Arial Unicode MS"/>
      <family val="2"/>
    </font>
    <font>
      <b/>
      <sz val="16"/>
      <color indexed="8"/>
      <name val="Arial Unicode MS"/>
      <family val="2"/>
    </font>
    <font>
      <b/>
      <sz val="12"/>
      <color indexed="8"/>
      <name val="Arial Unicode MS"/>
      <family val="0"/>
    </font>
    <font>
      <sz val="12"/>
      <color indexed="63"/>
      <name val="Arial Nova Cond"/>
      <family val="2"/>
    </font>
    <font>
      <b/>
      <sz val="12"/>
      <color indexed="63"/>
      <name val="Arial Nova Cond"/>
      <family val="2"/>
    </font>
    <font>
      <b/>
      <vertAlign val="superscript"/>
      <sz val="12"/>
      <name val="Arial Unicode MS"/>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Unicode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Unicode MS"/>
      <family val="2"/>
    </font>
    <font>
      <sz val="12"/>
      <color rgb="FF222222"/>
      <name val="Arial Nova Cond"/>
      <family val="2"/>
    </font>
    <font>
      <sz val="12"/>
      <color rgb="FFFF0000"/>
      <name val="Arial Unicode MS"/>
      <family val="2"/>
    </font>
    <font>
      <b/>
      <sz val="12"/>
      <color theme="1"/>
      <name val="Arial Unicode MS"/>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indexed="26"/>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theme="0"/>
        <bgColor indexed="64"/>
      </patternFill>
    </fill>
    <fill>
      <patternFill patternType="solid">
        <fgColor indexed="4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medium"/>
      <bottom style="thin"/>
    </border>
    <border>
      <left style="medium"/>
      <right style="medium"/>
      <top style="medium"/>
      <bottom style="medium"/>
    </border>
    <border>
      <left style="medium"/>
      <right/>
      <top style="medium"/>
      <bottom style="medium"/>
    </border>
    <border>
      <left style="thin"/>
      <right style="thin"/>
      <top style="thin"/>
      <bottom/>
    </border>
    <border>
      <left style="thin"/>
      <right style="medium"/>
      <top style="thin"/>
      <bottom>
        <color indexed="63"/>
      </bottom>
    </border>
    <border>
      <left style="thin"/>
      <right style="medium"/>
      <top style="double"/>
      <bottom style="double"/>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double"/>
      <bottom style="double"/>
    </border>
    <border>
      <left style="thin"/>
      <right style="thin"/>
      <top>
        <color indexed="63"/>
      </top>
      <bottom style="medium"/>
    </border>
    <border>
      <left style="thin"/>
      <right/>
      <top style="thin"/>
      <bottom style="medium"/>
    </border>
    <border>
      <left style="thin"/>
      <right>
        <color indexed="63"/>
      </right>
      <top style="thin"/>
      <bottom>
        <color indexed="63"/>
      </bottom>
    </border>
    <border>
      <left style="thin"/>
      <right style="thin"/>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bottom style="medium"/>
    </border>
    <border>
      <left style="medium"/>
      <right style="thin"/>
      <top style="thin"/>
      <bottom style="medium"/>
    </border>
    <border>
      <left style="medium"/>
      <right style="thin"/>
      <top style="medium"/>
      <bottom style="thin"/>
    </border>
    <border>
      <left>
        <color indexed="63"/>
      </left>
      <right style="thin"/>
      <top style="thin"/>
      <botto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style="thin"/>
      <top/>
      <bottom style="medium"/>
    </border>
    <border>
      <left>
        <color indexed="63"/>
      </left>
      <right>
        <color indexed="63"/>
      </right>
      <top style="thin"/>
      <bottom>
        <color indexed="63"/>
      </bottom>
    </border>
    <border>
      <left style="medium"/>
      <right style="medium"/>
      <top style="thin"/>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right/>
      <top style="thin"/>
      <bottom style="thin"/>
    </border>
    <border>
      <left style="medium"/>
      <right style="medium"/>
      <top style="thin"/>
      <bottom/>
    </border>
    <border>
      <left>
        <color indexed="63"/>
      </left>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thin"/>
      <top/>
      <bottom style="thin"/>
    </border>
    <border>
      <left style="thin"/>
      <right style="medium"/>
      <top/>
      <bottom style="thin"/>
    </border>
    <border>
      <left style="medium"/>
      <right style="thin"/>
      <top>
        <color indexed="63"/>
      </top>
      <bottom>
        <color indexed="63"/>
      </bottom>
    </border>
    <border>
      <left style="medium"/>
      <right style="medium"/>
      <top style="thin"/>
      <bottom style="medium"/>
    </border>
    <border>
      <left style="medium"/>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style="thin"/>
      <right style="medium"/>
      <top style="medium"/>
      <bottom>
        <color indexed="63"/>
      </bottom>
    </border>
    <border>
      <left style="medium"/>
      <right style="medium"/>
      <top/>
      <bottom/>
    </border>
    <border>
      <left style="medium"/>
      <right>
        <color indexed="63"/>
      </right>
      <top style="medium"/>
      <bottom>
        <color indexed="63"/>
      </bottom>
    </border>
    <border>
      <left style="medium"/>
      <right style="thin"/>
      <top style="medium"/>
      <bottom>
        <color indexed="63"/>
      </bottom>
    </border>
    <border>
      <left style="medium"/>
      <right>
        <color indexed="63"/>
      </right>
      <top style="thin"/>
      <bottom style="thin"/>
    </border>
    <border>
      <left style="medium"/>
      <right>
        <color indexed="63"/>
      </right>
      <top style="thin"/>
      <bottom style="medium"/>
    </border>
    <border>
      <left style="thin"/>
      <right style="thin"/>
      <top/>
      <bottom/>
    </border>
    <border>
      <left style="medium"/>
      <right/>
      <top/>
      <bottom/>
    </border>
    <border>
      <left/>
      <right style="medium"/>
      <top/>
      <bottom/>
    </border>
    <border>
      <left>
        <color indexed="63"/>
      </left>
      <right style="thin"/>
      <top/>
      <bottom/>
    </border>
    <border>
      <left style="thin"/>
      <right>
        <color indexed="63"/>
      </right>
      <top>
        <color indexed="63"/>
      </top>
      <bottom>
        <color indexed="63"/>
      </bottom>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medium"/>
    </border>
    <border>
      <left style="thin"/>
      <right>
        <color indexed="63"/>
      </right>
      <top style="double"/>
      <bottom style="double"/>
    </border>
    <border>
      <left>
        <color indexed="63"/>
      </left>
      <right style="thin"/>
      <top style="double"/>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right style="medium"/>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double"/>
      <top style="medium"/>
      <bottom style="medium"/>
    </border>
    <border>
      <left>
        <color indexed="63"/>
      </left>
      <right style="medium"/>
      <top>
        <color indexed="63"/>
      </top>
      <bottom style="medium"/>
    </border>
    <border>
      <left style="thin"/>
      <right style="thin"/>
      <top style="medium"/>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0" fontId="5" fillId="29"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96"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1" borderId="1" applyNumberFormat="0" applyAlignment="0" applyProtection="0"/>
    <xf numFmtId="0" fontId="90" fillId="0" borderId="7" applyNumberFormat="0" applyFill="0" applyAlignment="0" applyProtection="0"/>
    <xf numFmtId="0" fontId="91" fillId="32" borderId="0" applyNumberFormat="0" applyBorder="0" applyAlignment="0" applyProtection="0"/>
    <xf numFmtId="0" fontId="3" fillId="0" borderId="0">
      <alignment/>
      <protection/>
    </xf>
    <xf numFmtId="0" fontId="3" fillId="0" borderId="0">
      <alignment vertical="top"/>
      <protection/>
    </xf>
    <xf numFmtId="0" fontId="3" fillId="0" borderId="0">
      <alignment/>
      <protection/>
    </xf>
    <xf numFmtId="0" fontId="3" fillId="0" borderId="0">
      <alignment/>
      <protection/>
    </xf>
    <xf numFmtId="0" fontId="3" fillId="0" borderId="0">
      <alignment vertical="top"/>
      <protection/>
    </xf>
    <xf numFmtId="0" fontId="3" fillId="0" borderId="0">
      <alignment vertical="top"/>
      <protection/>
    </xf>
    <xf numFmtId="0" fontId="6" fillId="0" borderId="0">
      <alignment/>
      <protection/>
    </xf>
    <xf numFmtId="0" fontId="3" fillId="0" borderId="0">
      <alignment/>
      <protection/>
    </xf>
    <xf numFmtId="0" fontId="1" fillId="0" borderId="0">
      <alignment/>
      <protection/>
    </xf>
    <xf numFmtId="0" fontId="3" fillId="0" borderId="0">
      <alignment vertical="top"/>
      <protection/>
    </xf>
    <xf numFmtId="0" fontId="1" fillId="33" borderId="8" applyNumberFormat="0" applyFont="0" applyAlignment="0" applyProtection="0"/>
    <xf numFmtId="0" fontId="92" fillId="27"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xf numFmtId="0" fontId="94" fillId="0" borderId="10" applyNumberFormat="0" applyFill="0" applyAlignment="0" applyProtection="0"/>
    <xf numFmtId="171" fontId="1" fillId="0" borderId="0" applyFont="0" applyFill="0" applyBorder="0" applyAlignment="0" applyProtection="0"/>
    <xf numFmtId="171" fontId="1" fillId="0" borderId="0" applyFont="0" applyFill="0" applyBorder="0" applyAlignment="0" applyProtection="0"/>
    <xf numFmtId="0" fontId="95" fillId="0" borderId="0" applyNumberFormat="0" applyFill="0" applyBorder="0" applyAlignment="0" applyProtection="0"/>
  </cellStyleXfs>
  <cellXfs count="1339">
    <xf numFmtId="0" fontId="0" fillId="0" borderId="0" xfId="0" applyFont="1" applyAlignment="1">
      <alignment/>
    </xf>
    <xf numFmtId="0" fontId="7" fillId="0" borderId="0" xfId="0" applyFont="1" applyAlignment="1">
      <alignment/>
    </xf>
    <xf numFmtId="3" fontId="10" fillId="34" borderId="11" xfId="0" applyNumberFormat="1" applyFont="1" applyFill="1" applyBorder="1" applyAlignment="1">
      <alignment horizontal="center" vertical="center" wrapText="1"/>
    </xf>
    <xf numFmtId="3" fontId="7" fillId="34" borderId="11" xfId="0" applyNumberFormat="1" applyFont="1" applyFill="1" applyBorder="1" applyAlignment="1">
      <alignment horizontal="center" vertical="center" wrapText="1"/>
    </xf>
    <xf numFmtId="0" fontId="7" fillId="34" borderId="0" xfId="0" applyFont="1" applyFill="1" applyAlignment="1">
      <alignment/>
    </xf>
    <xf numFmtId="9" fontId="10" fillId="34" borderId="11" xfId="87" applyFont="1" applyFill="1" applyBorder="1" applyAlignment="1">
      <alignment horizontal="center" vertical="center" wrapText="1"/>
    </xf>
    <xf numFmtId="0" fontId="7" fillId="0" borderId="11" xfId="0" applyFont="1" applyBorder="1" applyAlignment="1">
      <alignment horizontal="center" vertical="center"/>
    </xf>
    <xf numFmtId="9" fontId="8" fillId="34" borderId="11" xfId="87" applyFont="1" applyFill="1" applyBorder="1" applyAlignment="1">
      <alignment horizontal="center" vertical="center" wrapText="1"/>
    </xf>
    <xf numFmtId="9" fontId="8" fillId="0" borderId="11" xfId="87" applyFont="1" applyFill="1" applyBorder="1" applyAlignment="1">
      <alignment horizontal="center" vertical="center" wrapText="1"/>
    </xf>
    <xf numFmtId="9" fontId="8" fillId="34" borderId="11" xfId="0" applyNumberFormat="1"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locked="0"/>
    </xf>
    <xf numFmtId="0" fontId="10" fillId="34" borderId="11" xfId="0" applyFont="1" applyFill="1" applyBorder="1" applyAlignment="1">
      <alignment horizontal="left" vertical="center" wrapText="1" readingOrder="1"/>
    </xf>
    <xf numFmtId="3" fontId="10"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0" fillId="0" borderId="11" xfId="0" applyFont="1" applyFill="1" applyBorder="1" applyAlignment="1">
      <alignment horizontal="left" vertical="center" wrapText="1"/>
    </xf>
    <xf numFmtId="1" fontId="10" fillId="0" borderId="11" xfId="0" applyNumberFormat="1" applyFont="1" applyFill="1" applyBorder="1" applyAlignment="1">
      <alignment horizontal="center" vertical="center" wrapText="1"/>
    </xf>
    <xf numFmtId="0" fontId="10" fillId="34" borderId="11" xfId="79" applyFont="1" applyFill="1" applyBorder="1" applyAlignment="1">
      <alignment horizontal="center" vertical="center" wrapText="1"/>
      <protection/>
    </xf>
    <xf numFmtId="0" fontId="7" fillId="0" borderId="11" xfId="0" applyFont="1" applyFill="1" applyBorder="1" applyAlignment="1">
      <alignment horizontal="center" vertical="center"/>
    </xf>
    <xf numFmtId="0" fontId="7" fillId="34" borderId="11" xfId="0" applyFont="1" applyFill="1" applyBorder="1" applyAlignment="1">
      <alignment horizontal="center" vertical="center"/>
    </xf>
    <xf numFmtId="0" fontId="7" fillId="0" borderId="11" xfId="0" applyFont="1" applyBorder="1" applyAlignment="1">
      <alignment/>
    </xf>
    <xf numFmtId="0" fontId="7" fillId="0" borderId="11" xfId="0" applyFont="1" applyBorder="1" applyAlignment="1">
      <alignment vertical="center" wrapText="1"/>
    </xf>
    <xf numFmtId="0" fontId="10" fillId="34" borderId="11" xfId="79" applyFont="1" applyFill="1" applyBorder="1" applyAlignment="1">
      <alignment vertical="center" wrapText="1"/>
      <protection/>
    </xf>
    <xf numFmtId="0" fontId="10" fillId="35" borderId="11" xfId="0" applyFont="1" applyFill="1" applyBorder="1" applyAlignment="1">
      <alignment vertical="center" wrapText="1"/>
    </xf>
    <xf numFmtId="0" fontId="10" fillId="34" borderId="11" xfId="0" applyFont="1" applyFill="1" applyBorder="1" applyAlignment="1">
      <alignment vertical="center"/>
    </xf>
    <xf numFmtId="194" fontId="10" fillId="34" borderId="11" xfId="60" applyNumberFormat="1" applyFont="1" applyFill="1" applyBorder="1" applyAlignment="1" applyProtection="1">
      <alignment horizontal="center" vertical="center" wrapText="1"/>
      <protection locked="0"/>
    </xf>
    <xf numFmtId="3" fontId="10" fillId="34" borderId="11" xfId="0" applyNumberFormat="1" applyFont="1" applyFill="1" applyBorder="1" applyAlignment="1">
      <alignment vertical="center" wrapText="1"/>
    </xf>
    <xf numFmtId="0" fontId="10" fillId="0" borderId="11" xfId="0" applyFont="1" applyBorder="1" applyAlignment="1">
      <alignment vertical="center" wrapText="1"/>
    </xf>
    <xf numFmtId="0" fontId="8" fillId="34" borderId="11" xfId="0" applyFont="1" applyFill="1" applyBorder="1" applyAlignment="1">
      <alignment horizontal="center" vertical="center"/>
    </xf>
    <xf numFmtId="0" fontId="10" fillId="34" borderId="11" xfId="0" applyFont="1" applyFill="1" applyBorder="1" applyAlignment="1">
      <alignment horizontal="justify" vertical="center" wrapText="1"/>
    </xf>
    <xf numFmtId="189" fontId="10" fillId="34"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3" fontId="10" fillId="0" borderId="11" xfId="0" applyNumberFormat="1" applyFont="1" applyFill="1" applyBorder="1" applyAlignment="1">
      <alignment horizontal="center" vertical="center"/>
    </xf>
    <xf numFmtId="0" fontId="10" fillId="0" borderId="11" xfId="0" applyFont="1" applyBorder="1" applyAlignment="1">
      <alignment horizontal="left" vertical="center" wrapText="1"/>
    </xf>
    <xf numFmtId="0" fontId="10" fillId="0" borderId="11" xfId="0" applyFont="1" applyFill="1" applyBorder="1" applyAlignment="1">
      <alignment horizontal="center" vertical="center" wrapText="1"/>
    </xf>
    <xf numFmtId="189" fontId="12" fillId="34" borderId="11" xfId="0" applyNumberFormat="1" applyFont="1" applyFill="1" applyBorder="1" applyAlignment="1">
      <alignment horizontal="center" vertical="center" wrapText="1"/>
    </xf>
    <xf numFmtId="0" fontId="10" fillId="34" borderId="11" xfId="75" applyFont="1" applyFill="1" applyBorder="1" applyAlignment="1">
      <alignment vertical="center" wrapText="1"/>
      <protection/>
    </xf>
    <xf numFmtId="0" fontId="10" fillId="29" borderId="11" xfId="75" applyFont="1" applyFill="1" applyBorder="1" applyAlignment="1">
      <alignment vertical="center" wrapText="1"/>
      <protection/>
    </xf>
    <xf numFmtId="0" fontId="10" fillId="34" borderId="11" xfId="75" applyFont="1" applyFill="1" applyBorder="1" applyAlignment="1">
      <alignment horizontal="center" vertical="center" wrapText="1"/>
      <protection/>
    </xf>
    <xf numFmtId="191" fontId="10" fillId="34" borderId="11" xfId="75" applyNumberFormat="1" applyFont="1" applyFill="1" applyBorder="1" applyAlignment="1">
      <alignment horizontal="center" vertical="center" wrapText="1"/>
      <protection/>
    </xf>
    <xf numFmtId="190" fontId="10" fillId="34" borderId="11" xfId="75" applyNumberFormat="1" applyFont="1" applyFill="1" applyBorder="1" applyAlignment="1">
      <alignment horizontal="center" vertical="center" wrapText="1"/>
      <protection/>
    </xf>
    <xf numFmtId="191" fontId="10" fillId="34" borderId="11" xfId="0" applyNumberFormat="1" applyFont="1" applyFill="1" applyBorder="1" applyAlignment="1">
      <alignment horizontal="center" vertical="center" wrapText="1"/>
    </xf>
    <xf numFmtId="192" fontId="10" fillId="34" borderId="11" xfId="0" applyNumberFormat="1" applyFont="1" applyFill="1" applyBorder="1" applyAlignment="1">
      <alignment horizontal="left" vertical="center" wrapText="1"/>
    </xf>
    <xf numFmtId="192" fontId="10" fillId="34" borderId="11" xfId="0" applyNumberFormat="1" applyFont="1" applyFill="1" applyBorder="1" applyAlignment="1">
      <alignment horizontal="center" vertical="center" wrapText="1"/>
    </xf>
    <xf numFmtId="189" fontId="10" fillId="34" borderId="11" xfId="0" applyNumberFormat="1" applyFont="1" applyFill="1" applyBorder="1" applyAlignment="1">
      <alignment horizontal="center" vertical="center" wrapText="1"/>
    </xf>
    <xf numFmtId="0" fontId="10" fillId="34" borderId="11" xfId="76" applyFont="1" applyFill="1" applyBorder="1" applyAlignment="1">
      <alignment horizontal="left" vertical="center" wrapText="1"/>
      <protection/>
    </xf>
    <xf numFmtId="0" fontId="10" fillId="0" borderId="11" xfId="0" applyFont="1" applyFill="1" applyBorder="1" applyAlignment="1">
      <alignment vertical="center" wrapText="1"/>
    </xf>
    <xf numFmtId="0" fontId="10" fillId="0" borderId="11" xfId="78" applyFont="1" applyFill="1" applyBorder="1" applyAlignment="1">
      <alignment vertical="center" wrapText="1"/>
      <protection/>
    </xf>
    <xf numFmtId="3" fontId="10" fillId="0" borderId="11" xfId="0" applyNumberFormat="1" applyFont="1" applyFill="1" applyBorder="1" applyAlignment="1">
      <alignment horizontal="center" vertical="center" wrapText="1"/>
    </xf>
    <xf numFmtId="9" fontId="10" fillId="0" borderId="11" xfId="87" applyFont="1" applyFill="1" applyBorder="1" applyAlignment="1">
      <alignment horizontal="center" vertical="center" wrapText="1"/>
    </xf>
    <xf numFmtId="171" fontId="10" fillId="34" borderId="11" xfId="43" applyFont="1" applyFill="1" applyBorder="1" applyAlignment="1">
      <alignment horizontal="center" vertical="center"/>
    </xf>
    <xf numFmtId="195" fontId="10" fillId="34" borderId="11" xfId="0" applyNumberFormat="1" applyFont="1" applyFill="1" applyBorder="1" applyAlignment="1">
      <alignment horizontal="center" vertical="center"/>
    </xf>
    <xf numFmtId="3" fontId="10" fillId="34"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29" borderId="11" xfId="0" applyFont="1" applyFill="1" applyBorder="1" applyAlignment="1">
      <alignment horizontal="left" vertical="center" wrapText="1"/>
    </xf>
    <xf numFmtId="0" fontId="10" fillId="34" borderId="11" xfId="79" applyFont="1" applyFill="1" applyBorder="1" applyAlignment="1">
      <alignment horizontal="justify" vertical="center" wrapText="1"/>
      <protection/>
    </xf>
    <xf numFmtId="16" fontId="10" fillId="34" borderId="11" xfId="0" applyNumberFormat="1" applyFont="1" applyFill="1" applyBorder="1" applyAlignment="1">
      <alignment horizontal="center" vertical="center"/>
    </xf>
    <xf numFmtId="0" fontId="10" fillId="29" borderId="11" xfId="0" applyFont="1" applyFill="1" applyBorder="1" applyAlignment="1">
      <alignment vertical="center" wrapText="1"/>
    </xf>
    <xf numFmtId="193" fontId="10" fillId="34" borderId="11" xfId="43" applyNumberFormat="1" applyFont="1" applyFill="1" applyBorder="1" applyAlignment="1">
      <alignment horizontal="center" vertical="center"/>
    </xf>
    <xf numFmtId="171" fontId="10" fillId="0" borderId="11" xfId="43" applyFont="1" applyFill="1" applyBorder="1" applyAlignment="1">
      <alignment horizontal="center" vertical="center" wrapText="1"/>
    </xf>
    <xf numFmtId="3" fontId="10" fillId="29" borderId="11" xfId="43" applyNumberFormat="1" applyFont="1" applyFill="1" applyBorder="1" applyAlignment="1">
      <alignment horizontal="left" vertical="center" wrapText="1"/>
    </xf>
    <xf numFmtId="0" fontId="10" fillId="0" borderId="11" xfId="0" applyFont="1" applyFill="1" applyBorder="1" applyAlignment="1">
      <alignment horizontal="justify" vertical="center" wrapText="1"/>
    </xf>
    <xf numFmtId="0" fontId="8" fillId="0" borderId="11" xfId="0" applyFont="1" applyFill="1" applyBorder="1" applyAlignment="1">
      <alignment vertical="center" wrapText="1"/>
    </xf>
    <xf numFmtId="0" fontId="14" fillId="0" borderId="11" xfId="0" applyFont="1" applyFill="1" applyBorder="1" applyAlignment="1">
      <alignment vertical="center" wrapText="1"/>
    </xf>
    <xf numFmtId="3" fontId="10" fillId="34" borderId="11" xfId="0" applyNumberFormat="1" applyFont="1" applyFill="1" applyBorder="1" applyAlignment="1">
      <alignment horizontal="left" vertical="center" wrapText="1"/>
    </xf>
    <xf numFmtId="4" fontId="10" fillId="34" borderId="11" xfId="0" applyNumberFormat="1" applyFont="1" applyFill="1" applyBorder="1" applyAlignment="1">
      <alignment horizontal="left" vertical="center" wrapText="1"/>
    </xf>
    <xf numFmtId="0" fontId="8" fillId="0" borderId="11" xfId="0" applyFont="1" applyBorder="1" applyAlignment="1">
      <alignment horizontal="center" vertical="center"/>
    </xf>
    <xf numFmtId="189" fontId="10" fillId="34" borderId="11" xfId="0"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1" fontId="8" fillId="0" borderId="11" xfId="43" applyFont="1" applyFill="1" applyBorder="1" applyAlignment="1">
      <alignment horizontal="center" vertical="center" wrapText="1"/>
    </xf>
    <xf numFmtId="171" fontId="8" fillId="0" borderId="11" xfId="0" applyNumberFormat="1" applyFont="1" applyFill="1" applyBorder="1" applyAlignment="1">
      <alignment horizontal="center" vertical="center" wrapText="1"/>
    </xf>
    <xf numFmtId="0" fontId="10" fillId="0" borderId="11" xfId="79" applyFont="1" applyFill="1" applyBorder="1" applyAlignment="1">
      <alignment horizontal="justify" vertical="center" wrapText="1"/>
      <protection/>
    </xf>
    <xf numFmtId="4" fontId="10" fillId="0" borderId="11" xfId="0" applyNumberFormat="1" applyFont="1" applyFill="1" applyBorder="1" applyAlignment="1">
      <alignment horizontal="center" vertical="center"/>
    </xf>
    <xf numFmtId="0" fontId="7" fillId="34" borderId="11" xfId="0" applyFont="1" applyFill="1" applyBorder="1" applyAlignment="1">
      <alignment vertical="center" wrapText="1"/>
    </xf>
    <xf numFmtId="1" fontId="7" fillId="34" borderId="11" xfId="0" applyNumberFormat="1" applyFont="1" applyFill="1" applyBorder="1" applyAlignment="1">
      <alignment horizontal="center" vertical="center"/>
    </xf>
    <xf numFmtId="0" fontId="7" fillId="34" borderId="11" xfId="0" applyFont="1" applyFill="1" applyBorder="1" applyAlignment="1">
      <alignment vertical="center"/>
    </xf>
    <xf numFmtId="3" fontId="7" fillId="34" borderId="11" xfId="0" applyNumberFormat="1" applyFont="1" applyFill="1" applyBorder="1" applyAlignment="1">
      <alignment horizontal="center" vertical="center"/>
    </xf>
    <xf numFmtId="0" fontId="12" fillId="34" borderId="11" xfId="0" applyFont="1" applyFill="1" applyBorder="1" applyAlignment="1">
      <alignment vertical="center" wrapText="1"/>
    </xf>
    <xf numFmtId="0" fontId="12" fillId="34" borderId="11" xfId="0" applyFont="1" applyFill="1" applyBorder="1" applyAlignment="1">
      <alignment horizontal="center" vertical="center" wrapText="1"/>
    </xf>
    <xf numFmtId="0" fontId="7" fillId="35" borderId="11" xfId="0" applyFont="1" applyFill="1" applyBorder="1" applyAlignment="1">
      <alignment horizontal="left" vertical="center" wrapText="1"/>
    </xf>
    <xf numFmtId="9" fontId="7" fillId="34" borderId="11" xfId="0" applyNumberFormat="1" applyFont="1" applyFill="1" applyBorder="1" applyAlignment="1">
      <alignment horizontal="center" vertical="center" wrapText="1"/>
    </xf>
    <xf numFmtId="0" fontId="10" fillId="0" borderId="11" xfId="0" applyFont="1" applyFill="1" applyBorder="1" applyAlignment="1">
      <alignment horizontal="left" wrapText="1"/>
    </xf>
    <xf numFmtId="191" fontId="7" fillId="34" borderId="11" xfId="0" applyNumberFormat="1" applyFont="1" applyFill="1" applyBorder="1" applyAlignment="1">
      <alignment horizontal="center" vertical="center" wrapText="1"/>
    </xf>
    <xf numFmtId="191" fontId="10" fillId="34" borderId="11" xfId="84" applyNumberFormat="1" applyFont="1" applyFill="1" applyBorder="1" applyAlignment="1">
      <alignment horizontal="center" vertical="center" wrapText="1"/>
      <protection/>
    </xf>
    <xf numFmtId="0" fontId="10" fillId="0" borderId="0" xfId="0" applyFont="1" applyAlignment="1">
      <alignment/>
    </xf>
    <xf numFmtId="171" fontId="10" fillId="34" borderId="11" xfId="43" applyFont="1" applyFill="1" applyBorder="1" applyAlignment="1">
      <alignment horizontal="left" vertical="center" wrapText="1"/>
    </xf>
    <xf numFmtId="0" fontId="10" fillId="34" borderId="0" xfId="0" applyFont="1" applyFill="1" applyAlignment="1">
      <alignment/>
    </xf>
    <xf numFmtId="0" fontId="10" fillId="0" borderId="0" xfId="0" applyFont="1" applyAlignment="1">
      <alignment wrapText="1"/>
    </xf>
    <xf numFmtId="199" fontId="10" fillId="0" borderId="11" xfId="0" applyNumberFormat="1" applyFont="1" applyFill="1" applyBorder="1" applyAlignment="1">
      <alignment horizontal="center" vertical="center" wrapText="1"/>
    </xf>
    <xf numFmtId="4" fontId="10" fillId="0" borderId="11" xfId="0" applyNumberFormat="1" applyFont="1" applyFill="1" applyBorder="1" applyAlignment="1">
      <alignment vertical="center" wrapText="1"/>
    </xf>
    <xf numFmtId="9" fontId="10" fillId="0" borderId="11" xfId="0" applyNumberFormat="1" applyFont="1" applyFill="1" applyBorder="1" applyAlignment="1">
      <alignment horizontal="center" vertical="center" wrapText="1"/>
    </xf>
    <xf numFmtId="0" fontId="10" fillId="0" borderId="11" xfId="0" applyFont="1" applyFill="1" applyBorder="1" applyAlignment="1">
      <alignment vertical="top" wrapText="1"/>
    </xf>
    <xf numFmtId="171" fontId="7" fillId="0" borderId="11" xfId="43" applyFont="1" applyFill="1" applyBorder="1" applyAlignment="1">
      <alignment horizontal="center" vertical="center" wrapText="1"/>
    </xf>
    <xf numFmtId="171" fontId="7" fillId="0" borderId="11" xfId="43" applyFont="1" applyFill="1" applyBorder="1" applyAlignment="1">
      <alignment horizontal="left" vertical="center" wrapText="1"/>
    </xf>
    <xf numFmtId="171" fontId="10" fillId="0" borderId="11" xfId="0" applyNumberFormat="1" applyFont="1" applyFill="1" applyBorder="1" applyAlignment="1">
      <alignment horizontal="center" vertical="center" wrapText="1"/>
    </xf>
    <xf numFmtId="43" fontId="10" fillId="0" borderId="11" xfId="0" applyNumberFormat="1" applyFont="1" applyFill="1" applyBorder="1" applyAlignment="1">
      <alignment horizontal="center" vertical="center" wrapText="1"/>
    </xf>
    <xf numFmtId="0" fontId="10" fillId="34" borderId="11" xfId="76" applyFont="1" applyFill="1" applyBorder="1" applyAlignment="1">
      <alignment vertical="center" wrapText="1"/>
      <protection/>
    </xf>
    <xf numFmtId="0" fontId="10" fillId="34" borderId="11" xfId="0" applyFont="1" applyFill="1" applyBorder="1" applyAlignment="1">
      <alignment horizontal="center" wrapText="1"/>
    </xf>
    <xf numFmtId="171" fontId="7" fillId="34" borderId="11" xfId="43" applyFont="1" applyFill="1" applyBorder="1" applyAlignment="1">
      <alignment horizontal="left" vertical="center" wrapText="1"/>
    </xf>
    <xf numFmtId="4" fontId="10" fillId="34" borderId="11" xfId="75" applyNumberFormat="1" applyFont="1" applyFill="1" applyBorder="1" applyAlignment="1">
      <alignment horizontal="center" vertical="center"/>
      <protection/>
    </xf>
    <xf numFmtId="197" fontId="7" fillId="34" borderId="11" xfId="0" applyNumberFormat="1" applyFont="1" applyFill="1" applyBorder="1" applyAlignment="1">
      <alignment horizontal="center" vertical="center" wrapText="1"/>
    </xf>
    <xf numFmtId="4" fontId="7" fillId="34" borderId="11" xfId="0" applyNumberFormat="1" applyFont="1" applyFill="1" applyBorder="1" applyAlignment="1">
      <alignment horizontal="left" vertical="center" wrapText="1"/>
    </xf>
    <xf numFmtId="0" fontId="8" fillId="34" borderId="11" xfId="0" applyFont="1" applyFill="1" applyBorder="1" applyAlignment="1">
      <alignment horizontal="left" vertical="center" wrapText="1"/>
    </xf>
    <xf numFmtId="179" fontId="10" fillId="0" borderId="11" xfId="45" applyFont="1" applyBorder="1" applyAlignment="1">
      <alignment horizontal="center" vertical="center"/>
    </xf>
    <xf numFmtId="171" fontId="10" fillId="34" borderId="11" xfId="43" applyFont="1" applyFill="1" applyBorder="1" applyAlignment="1">
      <alignment vertical="center" wrapText="1"/>
    </xf>
    <xf numFmtId="171" fontId="10" fillId="0" borderId="11" xfId="43" applyFont="1" applyFill="1" applyBorder="1" applyAlignment="1">
      <alignment horizontal="left" vertical="center" wrapText="1"/>
    </xf>
    <xf numFmtId="198" fontId="7" fillId="0" borderId="11" xfId="43" applyNumberFormat="1" applyFont="1" applyFill="1" applyBorder="1" applyAlignment="1">
      <alignment horizontal="center" vertical="center" wrapText="1"/>
    </xf>
    <xf numFmtId="171" fontId="10" fillId="0" borderId="11" xfId="43" applyFont="1" applyFill="1" applyBorder="1" applyAlignment="1">
      <alignment horizontal="justify" vertical="center" wrapText="1"/>
    </xf>
    <xf numFmtId="171" fontId="10" fillId="0" borderId="11" xfId="43" applyFont="1" applyFill="1" applyBorder="1" applyAlignment="1">
      <alignment horizontal="center" vertical="center"/>
    </xf>
    <xf numFmtId="202" fontId="10" fillId="0" borderId="11" xfId="43" applyNumberFormat="1" applyFont="1" applyFill="1" applyBorder="1" applyAlignment="1">
      <alignment vertical="center"/>
    </xf>
    <xf numFmtId="171" fontId="10" fillId="0" borderId="11" xfId="43" applyFont="1" applyFill="1" applyBorder="1" applyAlignment="1">
      <alignment vertical="center" wrapText="1"/>
    </xf>
    <xf numFmtId="0" fontId="7" fillId="0" borderId="0" xfId="0" applyFont="1" applyAlignment="1">
      <alignment horizontal="center"/>
    </xf>
    <xf numFmtId="0" fontId="7" fillId="35" borderId="11" xfId="0" applyFont="1" applyFill="1" applyBorder="1" applyAlignment="1">
      <alignment horizontal="left" vertical="center" wrapText="1"/>
    </xf>
    <xf numFmtId="189" fontId="10" fillId="0" borderId="11" xfId="0" applyNumberFormat="1" applyFont="1" applyFill="1" applyBorder="1" applyAlignment="1">
      <alignment horizontal="center" vertical="center" wrapText="1"/>
    </xf>
    <xf numFmtId="0" fontId="7" fillId="34" borderId="11" xfId="81" applyFont="1" applyFill="1" applyBorder="1" applyAlignment="1">
      <alignment horizontal="center" vertical="center" wrapText="1"/>
      <protection/>
    </xf>
    <xf numFmtId="0" fontId="10" fillId="34" borderId="11" xfId="81" applyFont="1" applyFill="1" applyBorder="1" applyAlignment="1">
      <alignment horizontal="center" vertical="center" wrapText="1"/>
      <protection/>
    </xf>
    <xf numFmtId="0" fontId="10" fillId="34" borderId="11" xfId="81" applyFont="1" applyFill="1" applyBorder="1" applyAlignment="1">
      <alignment horizontal="left" vertical="center" wrapText="1"/>
      <protection/>
    </xf>
    <xf numFmtId="49" fontId="10" fillId="34" borderId="11" xfId="0" applyNumberFormat="1" applyFont="1" applyFill="1" applyBorder="1" applyAlignment="1">
      <alignment horizontal="center" vertical="center" wrapText="1"/>
    </xf>
    <xf numFmtId="0" fontId="7" fillId="34" borderId="11" xfId="0" applyFont="1" applyFill="1" applyBorder="1" applyAlignment="1">
      <alignment vertical="center" wrapText="1" readingOrder="1"/>
    </xf>
    <xf numFmtId="3" fontId="10" fillId="34" borderId="11" xfId="79" applyNumberFormat="1" applyFont="1" applyFill="1" applyBorder="1" applyAlignment="1">
      <alignment horizontal="left" vertical="center" wrapText="1"/>
      <protection/>
    </xf>
    <xf numFmtId="0" fontId="7" fillId="35" borderId="11" xfId="0" applyFont="1" applyFill="1" applyBorder="1" applyAlignment="1">
      <alignment vertical="center" wrapText="1"/>
    </xf>
    <xf numFmtId="1" fontId="7" fillId="34" borderId="11" xfId="0" applyNumberFormat="1" applyFont="1" applyFill="1" applyBorder="1" applyAlignment="1">
      <alignment horizontal="center" vertical="center" wrapText="1"/>
    </xf>
    <xf numFmtId="0" fontId="7" fillId="0" borderId="0" xfId="0" applyFont="1" applyAlignment="1">
      <alignment/>
    </xf>
    <xf numFmtId="0" fontId="39" fillId="36" borderId="0" xfId="0" applyFont="1" applyFill="1" applyAlignment="1">
      <alignment vertical="center"/>
    </xf>
    <xf numFmtId="0" fontId="39" fillId="36" borderId="11" xfId="0" applyFont="1" applyFill="1" applyBorder="1" applyAlignment="1">
      <alignment horizontal="center" vertical="center"/>
    </xf>
    <xf numFmtId="0" fontId="8" fillId="36" borderId="11" xfId="0" applyFont="1" applyFill="1" applyBorder="1" applyAlignment="1">
      <alignment horizontal="center" vertical="center"/>
    </xf>
    <xf numFmtId="0" fontId="8" fillId="34" borderId="11" xfId="0" applyFont="1" applyFill="1" applyBorder="1" applyAlignment="1" applyProtection="1">
      <alignment vertical="center" wrapText="1"/>
      <protection locked="0"/>
    </xf>
    <xf numFmtId="4" fontId="7" fillId="0" borderId="0" xfId="0" applyNumberFormat="1" applyFont="1" applyFill="1" applyBorder="1" applyAlignment="1">
      <alignment horizontal="left" vertical="center" wrapText="1"/>
    </xf>
    <xf numFmtId="0" fontId="40" fillId="0" borderId="0" xfId="0" applyFont="1" applyAlignment="1">
      <alignment vertical="center" wrapText="1"/>
    </xf>
    <xf numFmtId="0" fontId="10" fillId="0" borderId="11" xfId="0" applyFont="1" applyBorder="1" applyAlignment="1">
      <alignment horizontal="justify" vertical="center" wrapText="1"/>
    </xf>
    <xf numFmtId="3" fontId="7" fillId="34" borderId="11" xfId="0" applyNumberFormat="1" applyFont="1" applyFill="1" applyBorder="1" applyAlignment="1">
      <alignment horizontal="left" vertical="center" wrapText="1"/>
    </xf>
    <xf numFmtId="0" fontId="7" fillId="34" borderId="11" xfId="79" applyFont="1" applyFill="1" applyBorder="1" applyAlignment="1">
      <alignment horizontal="left" vertical="center" wrapText="1"/>
      <protection/>
    </xf>
    <xf numFmtId="0" fontId="8" fillId="37" borderId="11" xfId="0" applyFont="1" applyFill="1" applyBorder="1" applyAlignment="1">
      <alignment horizontal="left" vertical="center" wrapText="1"/>
    </xf>
    <xf numFmtId="0" fontId="10" fillId="34" borderId="11"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0" applyFont="1" applyFill="1" applyBorder="1" applyAlignment="1" applyProtection="1">
      <alignment horizontal="left" vertical="center" wrapText="1"/>
      <protection locked="0"/>
    </xf>
    <xf numFmtId="0" fontId="10" fillId="35" borderId="11" xfId="0" applyFont="1" applyFill="1" applyBorder="1" applyAlignment="1">
      <alignment horizontal="left" vertical="center" wrapText="1"/>
    </xf>
    <xf numFmtId="0" fontId="10" fillId="34" borderId="11" xfId="79" applyFont="1" applyFill="1" applyBorder="1" applyAlignment="1">
      <alignment horizontal="left" vertical="center" wrapText="1"/>
      <protection/>
    </xf>
    <xf numFmtId="0" fontId="10" fillId="34" borderId="11" xfId="0" applyFont="1" applyFill="1" applyBorder="1" applyAlignment="1">
      <alignment vertical="center" wrapText="1"/>
    </xf>
    <xf numFmtId="4" fontId="10" fillId="34" borderId="11" xfId="0" applyNumberFormat="1" applyFont="1" applyFill="1" applyBorder="1" applyAlignment="1">
      <alignment horizontal="center" vertical="center" wrapText="1"/>
    </xf>
    <xf numFmtId="9" fontId="10" fillId="34" borderId="11" xfId="0" applyNumberFormat="1" applyFont="1" applyFill="1" applyBorder="1" applyAlignment="1">
      <alignment horizontal="center" vertical="center" wrapText="1"/>
    </xf>
    <xf numFmtId="0" fontId="7" fillId="34" borderId="11" xfId="0" applyFont="1" applyFill="1" applyBorder="1" applyAlignment="1">
      <alignment horizontal="left" vertical="center" wrapText="1"/>
    </xf>
    <xf numFmtId="4" fontId="7" fillId="34" borderId="11" xfId="0" applyNumberFormat="1"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1" fontId="10" fillId="34" borderId="11"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1" fontId="10" fillId="34" borderId="11" xfId="0" applyNumberFormat="1" applyFont="1" applyFill="1" applyBorder="1" applyAlignment="1">
      <alignment horizontal="left" vertical="center" wrapText="1"/>
    </xf>
    <xf numFmtId="0" fontId="7" fillId="0" borderId="11" xfId="0" applyFont="1" applyBorder="1" applyAlignment="1">
      <alignment horizontal="left" vertical="center" wrapText="1"/>
    </xf>
    <xf numFmtId="171" fontId="7" fillId="0" borderId="11" xfId="0" applyNumberFormat="1" applyFont="1" applyFill="1" applyBorder="1" applyAlignment="1">
      <alignment horizontal="center" vertical="center"/>
    </xf>
    <xf numFmtId="0" fontId="7" fillId="34" borderId="11" xfId="0" applyFont="1" applyFill="1" applyBorder="1" applyAlignment="1">
      <alignment horizontal="justify" vertical="center" wrapText="1"/>
    </xf>
    <xf numFmtId="0" fontId="10" fillId="34" borderId="11" xfId="0" applyFont="1" applyFill="1" applyBorder="1" applyAlignment="1" applyProtection="1">
      <alignment horizontal="center" vertical="center" wrapText="1"/>
      <protection locked="0"/>
    </xf>
    <xf numFmtId="0" fontId="8" fillId="34" borderId="11" xfId="0" applyFont="1" applyFill="1" applyBorder="1" applyAlignment="1">
      <alignment horizontal="center" vertical="center" wrapText="1"/>
    </xf>
    <xf numFmtId="0" fontId="10" fillId="34" borderId="11" xfId="0" applyFont="1" applyFill="1" applyBorder="1" applyAlignment="1">
      <alignment horizontal="center" vertical="center"/>
    </xf>
    <xf numFmtId="0" fontId="8" fillId="0" borderId="11" xfId="0" applyFont="1" applyFill="1" applyBorder="1" applyAlignment="1">
      <alignment horizontal="left" vertical="center" wrapText="1"/>
    </xf>
    <xf numFmtId="171" fontId="10" fillId="0" borderId="11" xfId="43" applyNumberFormat="1" applyFont="1" applyFill="1" applyBorder="1" applyAlignment="1">
      <alignment vertical="center" wrapText="1"/>
    </xf>
    <xf numFmtId="193" fontId="10" fillId="0" borderId="11" xfId="43" applyNumberFormat="1" applyFont="1" applyFill="1" applyBorder="1" applyAlignment="1">
      <alignment vertical="center" wrapText="1"/>
    </xf>
    <xf numFmtId="0" fontId="10" fillId="0" borderId="11" xfId="0" applyFont="1" applyBorder="1" applyAlignment="1">
      <alignment horizontal="left" vertical="center"/>
    </xf>
    <xf numFmtId="1" fontId="10" fillId="34" borderId="11" xfId="0" applyNumberFormat="1" applyFont="1" applyFill="1" applyBorder="1" applyAlignment="1">
      <alignment horizontal="center" vertical="center" wrapText="1"/>
    </xf>
    <xf numFmtId="198" fontId="10" fillId="34" borderId="11" xfId="43" applyNumberFormat="1" applyFont="1" applyFill="1" applyBorder="1" applyAlignment="1">
      <alignment horizontal="center" vertical="center" wrapText="1"/>
    </xf>
    <xf numFmtId="202" fontId="10" fillId="34" borderId="11" xfId="43" applyNumberFormat="1" applyFont="1" applyFill="1" applyBorder="1" applyAlignment="1">
      <alignment horizontal="justify" vertical="center" wrapText="1"/>
    </xf>
    <xf numFmtId="0" fontId="10" fillId="0" borderId="11" xfId="79" applyFont="1" applyFill="1" applyBorder="1" applyAlignment="1">
      <alignment horizontal="center" vertical="center" wrapText="1"/>
      <protection/>
    </xf>
    <xf numFmtId="3" fontId="10" fillId="34" borderId="11" xfId="81" applyNumberFormat="1" applyFont="1" applyFill="1" applyBorder="1" applyAlignment="1">
      <alignment horizontal="left" vertical="center" wrapText="1"/>
      <protection/>
    </xf>
    <xf numFmtId="0" fontId="7" fillId="34"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10" fillId="0" borderId="11" xfId="79" applyFont="1" applyFill="1" applyBorder="1" applyAlignment="1">
      <alignment horizontal="left" vertical="center" wrapText="1"/>
      <protection/>
    </xf>
    <xf numFmtId="0" fontId="10" fillId="0" borderId="11" xfId="79" applyFont="1" applyFill="1" applyBorder="1" applyAlignment="1">
      <alignment vertical="center" wrapText="1"/>
      <protection/>
    </xf>
    <xf numFmtId="189" fontId="10" fillId="0" borderId="11" xfId="0" applyNumberFormat="1" applyFont="1" applyFill="1" applyBorder="1" applyAlignment="1" applyProtection="1">
      <alignment horizontal="center" vertical="center" wrapText="1"/>
      <protection locked="0"/>
    </xf>
    <xf numFmtId="0" fontId="10" fillId="38" borderId="11" xfId="79" applyFont="1" applyFill="1" applyBorder="1" applyAlignment="1">
      <alignment horizontal="center" vertical="center" wrapText="1"/>
      <protection/>
    </xf>
    <xf numFmtId="1" fontId="10" fillId="0" borderId="11" xfId="0" applyNumberFormat="1" applyFont="1" applyBorder="1" applyAlignment="1">
      <alignment horizontal="center" vertical="center"/>
    </xf>
    <xf numFmtId="1" fontId="10" fillId="0" borderId="11" xfId="0" applyNumberFormat="1" applyFont="1" applyFill="1" applyBorder="1" applyAlignment="1">
      <alignment horizontal="center" vertical="center"/>
    </xf>
    <xf numFmtId="0" fontId="10" fillId="0" borderId="11" xfId="81" applyFont="1" applyFill="1" applyBorder="1" applyAlignment="1">
      <alignment horizontal="left" vertical="center"/>
      <protection/>
    </xf>
    <xf numFmtId="189" fontId="10" fillId="34" borderId="11" xfId="0" applyNumberFormat="1" applyFont="1" applyFill="1" applyBorder="1" applyAlignment="1">
      <alignment vertical="center" wrapText="1"/>
    </xf>
    <xf numFmtId="0" fontId="10" fillId="0" borderId="11" xfId="0" applyFont="1" applyFill="1" applyBorder="1" applyAlignment="1">
      <alignment horizontal="justify" vertical="center"/>
    </xf>
    <xf numFmtId="0" fontId="10" fillId="0" borderId="11" xfId="0" applyFont="1" applyFill="1" applyBorder="1" applyAlignment="1">
      <alignment vertical="center"/>
    </xf>
    <xf numFmtId="192" fontId="7" fillId="34" borderId="11"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7" fillId="38" borderId="11" xfId="79" applyFont="1" applyFill="1" applyBorder="1" applyAlignment="1">
      <alignment horizontal="center" vertical="center" wrapText="1"/>
      <protection/>
    </xf>
    <xf numFmtId="3" fontId="10" fillId="0" borderId="11"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194" fontId="10" fillId="34" borderId="11" xfId="45" applyNumberFormat="1" applyFont="1" applyFill="1" applyBorder="1" applyAlignment="1">
      <alignment horizontal="center" vertical="center" wrapText="1"/>
    </xf>
    <xf numFmtId="49" fontId="10" fillId="34" borderId="11" xfId="45" applyNumberFormat="1" applyFont="1" applyFill="1" applyBorder="1" applyAlignment="1">
      <alignment horizontal="center" vertical="center" wrapText="1"/>
    </xf>
    <xf numFmtId="4" fontId="10" fillId="0" borderId="11"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95" fontId="10" fillId="34" borderId="11" xfId="0" applyNumberFormat="1" applyFont="1" applyFill="1" applyBorder="1" applyAlignment="1">
      <alignment horizontal="center" vertical="center" wrapText="1"/>
    </xf>
    <xf numFmtId="1" fontId="7"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7" fillId="0" borderId="11" xfId="0" applyFont="1" applyBorder="1" applyAlignment="1">
      <alignment vertical="center"/>
    </xf>
    <xf numFmtId="0" fontId="7" fillId="34" borderId="11" xfId="0" applyFont="1" applyFill="1" applyBorder="1" applyAlignment="1">
      <alignment horizontal="justify" vertical="center"/>
    </xf>
    <xf numFmtId="0" fontId="16" fillId="35" borderId="11" xfId="0" applyFont="1" applyFill="1" applyBorder="1" applyAlignment="1">
      <alignment horizontal="left" vertical="center" wrapText="1"/>
    </xf>
    <xf numFmtId="3" fontId="16" fillId="34" borderId="11" xfId="0" applyNumberFormat="1" applyFont="1" applyFill="1" applyBorder="1" applyAlignment="1">
      <alignment horizontal="center" vertical="center"/>
    </xf>
    <xf numFmtId="0" fontId="16" fillId="34" borderId="11" xfId="0" applyFont="1" applyFill="1" applyBorder="1" applyAlignment="1">
      <alignment horizontal="center" vertical="center" wrapText="1"/>
    </xf>
    <xf numFmtId="0" fontId="16" fillId="0" borderId="11" xfId="0" applyFont="1" applyBorder="1" applyAlignment="1">
      <alignment/>
    </xf>
    <xf numFmtId="0" fontId="16" fillId="34" borderId="11" xfId="0" applyFont="1" applyFill="1" applyBorder="1" applyAlignment="1">
      <alignment horizontal="justify" vertical="center" wrapText="1"/>
    </xf>
    <xf numFmtId="0" fontId="16" fillId="0" borderId="11" xfId="0" applyFont="1" applyBorder="1" applyAlignment="1">
      <alignment horizontal="center" vertical="center" wrapText="1"/>
    </xf>
    <xf numFmtId="0" fontId="16" fillId="34" borderId="11" xfId="0" applyFont="1" applyFill="1" applyBorder="1" applyAlignment="1">
      <alignment horizontal="center" vertical="center"/>
    </xf>
    <xf numFmtId="0" fontId="16" fillId="34" borderId="11"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42" fillId="0" borderId="11" xfId="0" applyFont="1" applyFill="1" applyBorder="1" applyAlignment="1">
      <alignment horizontal="left" vertical="center" wrapText="1"/>
    </xf>
    <xf numFmtId="4" fontId="42" fillId="0" borderId="11" xfId="0" applyNumberFormat="1" applyFont="1" applyFill="1" applyBorder="1" applyAlignment="1">
      <alignment horizontal="left" vertical="center" wrapText="1"/>
    </xf>
    <xf numFmtId="4" fontId="16" fillId="0" borderId="11" xfId="0" applyNumberFormat="1" applyFont="1" applyFill="1" applyBorder="1" applyAlignment="1">
      <alignment horizontal="left" vertical="center" wrapText="1"/>
    </xf>
    <xf numFmtId="9" fontId="16" fillId="34" borderId="11" xfId="0" applyNumberFormat="1" applyFont="1" applyFill="1" applyBorder="1" applyAlignment="1">
      <alignment horizontal="center" vertical="center"/>
    </xf>
    <xf numFmtId="9" fontId="16" fillId="0" borderId="11" xfId="0" applyNumberFormat="1" applyFont="1" applyFill="1" applyBorder="1" applyAlignment="1">
      <alignment horizontal="center" vertical="center"/>
    </xf>
    <xf numFmtId="3" fontId="16" fillId="34" borderId="11"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xf>
    <xf numFmtId="9" fontId="16" fillId="34"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9" fontId="43"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197" fontId="8" fillId="0" borderId="11" xfId="0" applyNumberFormat="1" applyFont="1" applyFill="1" applyBorder="1" applyAlignment="1">
      <alignment horizontal="center" vertical="center" wrapText="1"/>
    </xf>
    <xf numFmtId="189" fontId="8" fillId="0" borderId="11"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9" fontId="2" fillId="0" borderId="11" xfId="87"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16"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3" fontId="16" fillId="0" borderId="11" xfId="0" applyNumberFormat="1" applyFont="1" applyFill="1" applyBorder="1" applyAlignment="1">
      <alignment horizontal="left" vertical="center" wrapText="1"/>
    </xf>
    <xf numFmtId="0" fontId="16" fillId="0" borderId="11" xfId="0" applyFont="1" applyFill="1" applyBorder="1" applyAlignment="1">
      <alignment vertical="center" wrapText="1"/>
    </xf>
    <xf numFmtId="0" fontId="7" fillId="0" borderId="11" xfId="0" applyFont="1" applyFill="1" applyBorder="1" applyAlignment="1">
      <alignment horizontal="left"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191" fontId="10" fillId="0" borderId="11" xfId="75" applyNumberFormat="1" applyFont="1" applyFill="1" applyBorder="1" applyAlignment="1">
      <alignment horizontal="center" vertical="center" wrapText="1"/>
      <protection/>
    </xf>
    <xf numFmtId="0" fontId="10" fillId="0" borderId="11" xfId="75" applyFont="1" applyFill="1" applyBorder="1" applyAlignment="1">
      <alignment vertical="center" wrapText="1"/>
      <protection/>
    </xf>
    <xf numFmtId="0" fontId="10" fillId="0" borderId="11" xfId="75" applyFont="1" applyFill="1" applyBorder="1" applyAlignment="1">
      <alignment horizontal="center" vertical="center" wrapText="1"/>
      <protection/>
    </xf>
    <xf numFmtId="0" fontId="10" fillId="0" borderId="11" xfId="75" applyFont="1" applyFill="1" applyBorder="1" applyAlignment="1">
      <alignment horizontal="left" vertical="center" wrapText="1"/>
      <protection/>
    </xf>
    <xf numFmtId="4" fontId="10" fillId="0" borderId="11" xfId="0" applyNumberFormat="1" applyFont="1" applyFill="1" applyBorder="1" applyAlignment="1">
      <alignment horizontal="left" vertical="center" wrapText="1"/>
    </xf>
    <xf numFmtId="192" fontId="10" fillId="0" borderId="11" xfId="0" applyNumberFormat="1" applyFont="1" applyFill="1" applyBorder="1" applyAlignment="1">
      <alignment horizontal="left" vertical="center" wrapText="1"/>
    </xf>
    <xf numFmtId="192" fontId="10" fillId="0" borderId="11" xfId="0" applyNumberFormat="1" applyFont="1" applyFill="1" applyBorder="1" applyAlignment="1">
      <alignment horizontal="center" vertical="center" wrapText="1"/>
    </xf>
    <xf numFmtId="0" fontId="10" fillId="0" borderId="11" xfId="76" applyFont="1" applyFill="1" applyBorder="1" applyAlignment="1">
      <alignment horizontal="left" vertical="center" wrapText="1"/>
      <protection/>
    </xf>
    <xf numFmtId="0" fontId="10" fillId="0" borderId="11" xfId="76" applyFont="1" applyFill="1" applyBorder="1" applyAlignment="1">
      <alignment horizontal="center" vertical="center" wrapText="1"/>
      <protection/>
    </xf>
    <xf numFmtId="191" fontId="10" fillId="0" borderId="11" xfId="0" applyNumberFormat="1" applyFont="1" applyFill="1" applyBorder="1" applyAlignment="1">
      <alignment horizontal="center" vertical="center" wrapText="1"/>
    </xf>
    <xf numFmtId="4" fontId="10" fillId="0" borderId="11" xfId="76" applyNumberFormat="1" applyFont="1" applyFill="1" applyBorder="1" applyAlignment="1">
      <alignment horizontal="center" vertical="center" wrapText="1"/>
      <protection/>
    </xf>
    <xf numFmtId="9" fontId="8" fillId="0" borderId="11" xfId="87" applyFont="1" applyFill="1" applyBorder="1" applyAlignment="1">
      <alignment horizontal="center" vertical="center"/>
    </xf>
    <xf numFmtId="9" fontId="43" fillId="0" borderId="11" xfId="87" applyFont="1" applyFill="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wrapText="1"/>
    </xf>
    <xf numFmtId="171" fontId="10" fillId="0" borderId="11" xfId="43" applyFont="1" applyFill="1" applyBorder="1" applyAlignment="1">
      <alignment vertical="center"/>
    </xf>
    <xf numFmtId="9" fontId="10" fillId="0" borderId="11" xfId="87" applyFont="1" applyFill="1" applyBorder="1" applyAlignment="1">
      <alignment vertical="center" wrapText="1"/>
    </xf>
    <xf numFmtId="9" fontId="43" fillId="0" borderId="11" xfId="87" applyFont="1" applyFill="1" applyBorder="1" applyAlignment="1">
      <alignment horizontal="center" vertical="center" wrapText="1"/>
    </xf>
    <xf numFmtId="0" fontId="15" fillId="0" borderId="11" xfId="0" applyFont="1" applyFill="1" applyBorder="1" applyAlignment="1">
      <alignment horizontal="justify" vertical="center" wrapText="1"/>
    </xf>
    <xf numFmtId="9" fontId="9" fillId="0" borderId="11" xfId="87" applyFont="1" applyFill="1" applyBorder="1" applyAlignment="1">
      <alignment horizontal="center" vertical="center"/>
    </xf>
    <xf numFmtId="193" fontId="10" fillId="0" borderId="11" xfId="43" applyNumberFormat="1" applyFont="1" applyFill="1" applyBorder="1" applyAlignment="1">
      <alignment horizontal="left" vertical="center" wrapText="1"/>
    </xf>
    <xf numFmtId="0" fontId="10" fillId="0" borderId="11" xfId="0" applyFont="1" applyFill="1" applyBorder="1" applyAlignment="1">
      <alignment horizontal="right" vertical="center" wrapText="1"/>
    </xf>
    <xf numFmtId="9" fontId="9" fillId="0" borderId="11" xfId="87" applyFont="1" applyFill="1" applyBorder="1" applyAlignment="1">
      <alignment horizontal="center" vertical="center" wrapText="1"/>
    </xf>
    <xf numFmtId="3" fontId="10" fillId="0" borderId="11" xfId="0" applyNumberFormat="1" applyFont="1" applyFill="1" applyBorder="1" applyAlignment="1">
      <alignment vertical="center" wrapText="1"/>
    </xf>
    <xf numFmtId="189" fontId="10" fillId="0" borderId="11" xfId="0" applyNumberFormat="1" applyFont="1" applyFill="1" applyBorder="1" applyAlignment="1">
      <alignment horizontal="center" vertical="center"/>
    </xf>
    <xf numFmtId="9" fontId="2" fillId="0" borderId="11" xfId="87" applyFont="1" applyFill="1" applyBorder="1" applyAlignment="1">
      <alignment horizontal="center" vertical="center"/>
    </xf>
    <xf numFmtId="189" fontId="16"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6" fillId="0" borderId="11" xfId="0" applyFont="1" applyFill="1" applyBorder="1" applyAlignment="1">
      <alignment horizontal="center" vertical="center"/>
    </xf>
    <xf numFmtId="4" fontId="16" fillId="0" borderId="11" xfId="0" applyNumberFormat="1" applyFont="1" applyFill="1" applyBorder="1" applyAlignment="1">
      <alignment horizontal="center" vertical="center"/>
    </xf>
    <xf numFmtId="193" fontId="10" fillId="34" borderId="11" xfId="43" applyNumberFormat="1" applyFont="1" applyFill="1" applyBorder="1" applyAlignment="1">
      <alignment horizontal="center" vertical="center" wrapText="1"/>
    </xf>
    <xf numFmtId="189" fontId="7" fillId="34" borderId="11" xfId="0" applyNumberFormat="1" applyFont="1" applyFill="1" applyBorder="1" applyAlignment="1">
      <alignment horizontal="center" vertical="center" wrapText="1"/>
    </xf>
    <xf numFmtId="193" fontId="7" fillId="34" borderId="11" xfId="43"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9" fontId="7" fillId="0" borderId="11" xfId="87"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191" fontId="7" fillId="0" borderId="11" xfId="84" applyNumberFormat="1" applyFont="1" applyFill="1" applyBorder="1" applyAlignment="1">
      <alignment horizontal="center" vertical="center" wrapText="1"/>
      <protection/>
    </xf>
    <xf numFmtId="3" fontId="9" fillId="0" borderId="11" xfId="0" applyNumberFormat="1" applyFont="1" applyFill="1" applyBorder="1" applyAlignment="1">
      <alignment horizontal="center" vertical="center" wrapText="1"/>
    </xf>
    <xf numFmtId="188" fontId="7" fillId="0" borderId="11" xfId="0" applyNumberFormat="1" applyFont="1" applyFill="1" applyBorder="1" applyAlignment="1">
      <alignment horizontal="center" vertical="center" wrapText="1"/>
    </xf>
    <xf numFmtId="0" fontId="7" fillId="0" borderId="11" xfId="0" applyFont="1" applyFill="1" applyBorder="1" applyAlignment="1">
      <alignment horizontal="justify" vertical="center" wrapText="1"/>
    </xf>
    <xf numFmtId="2" fontId="7" fillId="0" borderId="11" xfId="0" applyNumberFormat="1" applyFont="1" applyFill="1" applyBorder="1" applyAlignment="1">
      <alignment horizontal="center" vertical="center" wrapText="1"/>
    </xf>
    <xf numFmtId="9" fontId="7" fillId="0" borderId="11" xfId="87" applyNumberFormat="1" applyFont="1" applyFill="1" applyBorder="1" applyAlignment="1">
      <alignment horizontal="center" vertical="center" wrapText="1"/>
    </xf>
    <xf numFmtId="200" fontId="10" fillId="0" borderId="11" xfId="0" applyNumberFormat="1" applyFont="1" applyFill="1" applyBorder="1" applyAlignment="1">
      <alignment horizontal="center" vertical="center" wrapText="1"/>
    </xf>
    <xf numFmtId="197" fontId="43" fillId="0" borderId="11" xfId="87" applyNumberFormat="1" applyFont="1" applyFill="1" applyBorder="1" applyAlignment="1">
      <alignment horizontal="center" vertical="center" wrapText="1"/>
    </xf>
    <xf numFmtId="3" fontId="7" fillId="0" borderId="11" xfId="0" applyNumberFormat="1" applyFont="1" applyFill="1" applyBorder="1" applyAlignment="1">
      <alignment vertical="center" wrapText="1"/>
    </xf>
    <xf numFmtId="4" fontId="7" fillId="0" borderId="11" xfId="0" applyNumberFormat="1" applyFont="1" applyFill="1" applyBorder="1" applyAlignment="1">
      <alignment vertical="center" wrapText="1"/>
    </xf>
    <xf numFmtId="1" fontId="7" fillId="0"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1" xfId="79" applyFont="1" applyFill="1" applyBorder="1" applyAlignment="1">
      <alignment horizontal="left" vertical="center" wrapText="1"/>
      <protection/>
    </xf>
    <xf numFmtId="0" fontId="7" fillId="0" borderId="11" xfId="0" applyFont="1" applyFill="1" applyBorder="1" applyAlignment="1">
      <alignment vertical="center"/>
    </xf>
    <xf numFmtId="2" fontId="7" fillId="0" borderId="11" xfId="43"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7" fillId="0" borderId="11" xfId="0" applyFont="1" applyFill="1" applyBorder="1" applyAlignment="1">
      <alignment vertical="center" wrapText="1"/>
    </xf>
    <xf numFmtId="0" fontId="10" fillId="0" borderId="11" xfId="0" applyFont="1" applyFill="1" applyBorder="1" applyAlignment="1">
      <alignment horizontal="left" vertical="center"/>
    </xf>
    <xf numFmtId="200" fontId="8" fillId="0" borderId="11" xfId="0" applyNumberFormat="1" applyFont="1" applyFill="1" applyBorder="1" applyAlignment="1">
      <alignment horizontal="center" vertical="center" wrapText="1"/>
    </xf>
    <xf numFmtId="10" fontId="10" fillId="0" borderId="11" xfId="0" applyNumberFormat="1" applyFont="1" applyFill="1" applyBorder="1" applyAlignment="1">
      <alignment vertical="center" wrapText="1"/>
    </xf>
    <xf numFmtId="197" fontId="7" fillId="0" borderId="11" xfId="0" applyNumberFormat="1" applyFont="1" applyFill="1" applyBorder="1" applyAlignment="1">
      <alignment horizontal="center" vertical="center" wrapText="1"/>
    </xf>
    <xf numFmtId="4" fontId="7" fillId="0" borderId="11" xfId="0" applyNumberFormat="1" applyFont="1" applyFill="1" applyBorder="1" applyAlignment="1">
      <alignment horizontal="left" vertical="center" wrapText="1"/>
    </xf>
    <xf numFmtId="4" fontId="7" fillId="0" borderId="11" xfId="0" applyNumberFormat="1" applyFont="1" applyFill="1" applyBorder="1" applyAlignment="1">
      <alignment horizontal="left" vertical="center" wrapText="1"/>
    </xf>
    <xf numFmtId="0" fontId="7" fillId="0" borderId="11" xfId="0" applyFont="1" applyFill="1" applyBorder="1" applyAlignment="1">
      <alignment horizontal="justify" vertical="center" wrapText="1"/>
    </xf>
    <xf numFmtId="0" fontId="10" fillId="0" borderId="11" xfId="0" applyFont="1" applyFill="1" applyBorder="1" applyAlignment="1">
      <alignment horizontal="left" vertical="top" wrapText="1"/>
    </xf>
    <xf numFmtId="17" fontId="10" fillId="0" borderId="11" xfId="0" applyNumberFormat="1" applyFont="1" applyFill="1" applyBorder="1" applyAlignment="1">
      <alignment vertical="center" wrapText="1"/>
    </xf>
    <xf numFmtId="199" fontId="10" fillId="0" borderId="11" xfId="0" applyNumberFormat="1" applyFont="1" applyFill="1" applyBorder="1" applyAlignment="1">
      <alignment horizontal="center" vertical="center"/>
    </xf>
    <xf numFmtId="9" fontId="8" fillId="0" borderId="11" xfId="87" applyFont="1" applyFill="1" applyBorder="1" applyAlignment="1" applyProtection="1">
      <alignment horizontal="center" vertical="center" wrapText="1"/>
      <protection locked="0"/>
    </xf>
    <xf numFmtId="9" fontId="8" fillId="0" borderId="11" xfId="87" applyNumberFormat="1" applyFont="1" applyFill="1" applyBorder="1" applyAlignment="1">
      <alignment horizontal="center" vertical="center" wrapText="1"/>
    </xf>
    <xf numFmtId="9" fontId="7" fillId="0" borderId="11" xfId="87" applyFont="1" applyFill="1" applyBorder="1" applyAlignment="1">
      <alignment horizontal="center" vertical="center"/>
    </xf>
    <xf numFmtId="0" fontId="10" fillId="0" borderId="11" xfId="76" applyFont="1" applyFill="1" applyBorder="1" applyAlignment="1">
      <alignment vertical="center" wrapText="1"/>
      <protection/>
    </xf>
    <xf numFmtId="198" fontId="10" fillId="0" borderId="11" xfId="43" applyNumberFormat="1" applyFont="1" applyFill="1" applyBorder="1" applyAlignment="1">
      <alignment horizontal="center" vertical="center" wrapText="1"/>
    </xf>
    <xf numFmtId="198" fontId="10" fillId="0" borderId="11" xfId="43" applyNumberFormat="1" applyFont="1" applyFill="1" applyBorder="1" applyAlignment="1">
      <alignment horizontal="left" vertical="center" wrapText="1"/>
    </xf>
    <xf numFmtId="198" fontId="10" fillId="0" borderId="11" xfId="43" applyNumberFormat="1" applyFont="1" applyFill="1" applyBorder="1" applyAlignment="1">
      <alignment horizontal="right" vertical="center" wrapText="1"/>
    </xf>
    <xf numFmtId="202" fontId="10" fillId="0" borderId="11" xfId="43" applyNumberFormat="1" applyFont="1" applyFill="1" applyBorder="1" applyAlignment="1">
      <alignment horizontal="justify" vertical="center" wrapText="1"/>
    </xf>
    <xf numFmtId="0" fontId="10" fillId="0" borderId="11" xfId="87" applyNumberFormat="1" applyFont="1" applyFill="1" applyBorder="1" applyAlignment="1">
      <alignment horizontal="center" vertical="center" wrapText="1"/>
    </xf>
    <xf numFmtId="189" fontId="8" fillId="0" borderId="11" xfId="0" applyNumberFormat="1" applyFont="1" applyFill="1" applyBorder="1" applyAlignment="1">
      <alignment horizontal="center" vertical="center"/>
    </xf>
    <xf numFmtId="192" fontId="8" fillId="0" borderId="11" xfId="0" applyNumberFormat="1" applyFont="1" applyFill="1" applyBorder="1" applyAlignment="1">
      <alignment horizontal="center" vertical="center" wrapText="1"/>
    </xf>
    <xf numFmtId="49" fontId="10" fillId="0" borderId="11" xfId="45" applyNumberFormat="1" applyFont="1" applyFill="1" applyBorder="1" applyAlignment="1">
      <alignment horizontal="center" vertical="center" wrapText="1"/>
    </xf>
    <xf numFmtId="49" fontId="8" fillId="0" borderId="11" xfId="45" applyNumberFormat="1" applyFont="1" applyFill="1" applyBorder="1" applyAlignment="1">
      <alignment horizontal="center" vertical="center" wrapText="1"/>
    </xf>
    <xf numFmtId="201" fontId="10" fillId="0" borderId="11" xfId="43" applyNumberFormat="1" applyFont="1" applyFill="1" applyBorder="1" applyAlignment="1">
      <alignment horizontal="left" vertical="center" wrapText="1"/>
    </xf>
    <xf numFmtId="171" fontId="10" fillId="0" borderId="11" xfId="43" applyFont="1" applyFill="1" applyBorder="1" applyAlignment="1">
      <alignment horizontal="right" vertical="center" wrapText="1"/>
    </xf>
    <xf numFmtId="0" fontId="7" fillId="0" borderId="11" xfId="0" applyFont="1" applyFill="1" applyBorder="1" applyAlignment="1">
      <alignment horizontal="left" vertical="center" wrapText="1"/>
    </xf>
    <xf numFmtId="0" fontId="10" fillId="0" borderId="11" xfId="81" applyFont="1" applyFill="1" applyBorder="1" applyAlignment="1">
      <alignment horizontal="left" vertical="center" wrapText="1"/>
      <protection/>
    </xf>
    <xf numFmtId="0" fontId="10" fillId="0" borderId="11" xfId="81" applyFont="1" applyFill="1" applyBorder="1" applyAlignment="1">
      <alignment horizontal="center" vertical="center" wrapText="1"/>
      <protection/>
    </xf>
    <xf numFmtId="0" fontId="8" fillId="0" borderId="11" xfId="81" applyFont="1" applyFill="1" applyBorder="1" applyAlignment="1">
      <alignment horizontal="center" vertical="center" wrapText="1"/>
      <protection/>
    </xf>
    <xf numFmtId="0" fontId="7" fillId="0" borderId="11" xfId="0" applyFont="1" applyFill="1" applyBorder="1" applyAlignment="1">
      <alignment horizontal="center" vertical="center" wrapText="1" readingOrder="1"/>
    </xf>
    <xf numFmtId="0" fontId="7" fillId="0" borderId="11" xfId="0" applyFont="1" applyFill="1" applyBorder="1" applyAlignment="1">
      <alignment vertical="center" wrapText="1" readingOrder="1"/>
    </xf>
    <xf numFmtId="9" fontId="7" fillId="0" borderId="11" xfId="87" applyFont="1" applyFill="1" applyBorder="1" applyAlignment="1">
      <alignment horizontal="right" vertical="center" wrapText="1" readingOrder="1"/>
    </xf>
    <xf numFmtId="9" fontId="7" fillId="0" borderId="11" xfId="87" applyFont="1" applyFill="1" applyBorder="1" applyAlignment="1">
      <alignment horizontal="right" vertical="center" readingOrder="1"/>
    </xf>
    <xf numFmtId="0" fontId="7" fillId="0" borderId="11" xfId="0" applyFont="1" applyFill="1" applyBorder="1" applyAlignment="1">
      <alignment horizontal="left" vertical="center"/>
    </xf>
    <xf numFmtId="9" fontId="9" fillId="0" borderId="11" xfId="87" applyFont="1" applyFill="1" applyBorder="1" applyAlignment="1">
      <alignment horizontal="center" vertical="center" wrapText="1" readingOrder="1"/>
    </xf>
    <xf numFmtId="10" fontId="10" fillId="0" borderId="11" xfId="0" applyNumberFormat="1" applyFont="1" applyFill="1" applyBorder="1" applyAlignment="1">
      <alignment horizontal="center" vertical="center" wrapText="1"/>
    </xf>
    <xf numFmtId="3" fontId="10" fillId="0" borderId="11" xfId="79" applyNumberFormat="1" applyFont="1" applyFill="1" applyBorder="1" applyAlignment="1">
      <alignment horizontal="left" vertical="center" wrapText="1"/>
      <protection/>
    </xf>
    <xf numFmtId="171" fontId="10" fillId="0" borderId="11" xfId="43" applyNumberFormat="1" applyFont="1" applyFill="1" applyBorder="1" applyAlignment="1">
      <alignment vertical="center"/>
    </xf>
    <xf numFmtId="188" fontId="7" fillId="0" borderId="11" xfId="43" applyNumberFormat="1" applyFont="1" applyFill="1" applyBorder="1" applyAlignment="1">
      <alignment vertical="center" wrapText="1"/>
    </xf>
    <xf numFmtId="9" fontId="7" fillId="0" borderId="11" xfId="0" applyNumberFormat="1" applyFont="1" applyFill="1" applyBorder="1" applyAlignment="1">
      <alignment horizontal="center" vertical="center" wrapText="1"/>
    </xf>
    <xf numFmtId="0" fontId="10" fillId="0" borderId="11" xfId="79" applyNumberFormat="1" applyFont="1" applyFill="1" applyBorder="1" applyAlignment="1">
      <alignment horizontal="left" vertical="center" wrapText="1"/>
      <protection/>
    </xf>
    <xf numFmtId="9" fontId="9" fillId="0" borderId="11" xfId="0" applyNumberFormat="1" applyFont="1" applyFill="1" applyBorder="1" applyAlignment="1">
      <alignment horizontal="center" vertical="center" wrapText="1"/>
    </xf>
    <xf numFmtId="197" fontId="9" fillId="0" borderId="11" xfId="87" applyNumberFormat="1" applyFont="1" applyFill="1" applyBorder="1" applyAlignment="1">
      <alignment horizontal="center" vertical="center" wrapText="1"/>
    </xf>
    <xf numFmtId="10" fontId="8" fillId="0" borderId="11" xfId="87" applyNumberFormat="1" applyFont="1" applyFill="1" applyBorder="1" applyAlignment="1">
      <alignment horizontal="center" vertical="center" wrapText="1"/>
    </xf>
    <xf numFmtId="0" fontId="12" fillId="0" borderId="11" xfId="0" applyFont="1" applyFill="1" applyBorder="1" applyAlignment="1">
      <alignment horizontal="justify" vertical="center" wrapText="1"/>
    </xf>
    <xf numFmtId="197" fontId="9" fillId="0" borderId="11" xfId="0" applyNumberFormat="1" applyFont="1" applyFill="1" applyBorder="1" applyAlignment="1">
      <alignment horizontal="center" vertical="center" wrapText="1"/>
    </xf>
    <xf numFmtId="197" fontId="8" fillId="0" borderId="11" xfId="87"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99" fontId="7" fillId="0" borderId="11"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10" fontId="8"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2" fontId="10" fillId="0" borderId="11" xfId="0" applyNumberFormat="1" applyFont="1" applyFill="1" applyBorder="1" applyAlignment="1">
      <alignment horizontal="right" vertical="center" wrapText="1"/>
    </xf>
    <xf numFmtId="4"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44" fillId="39" borderId="12" xfId="0" applyFont="1" applyFill="1" applyBorder="1" applyAlignment="1">
      <alignment horizontal="center" vertical="center"/>
    </xf>
    <xf numFmtId="0" fontId="44" fillId="40" borderId="11" xfId="0" applyFont="1" applyFill="1" applyBorder="1" applyAlignment="1">
      <alignment horizontal="center" vertical="center"/>
    </xf>
    <xf numFmtId="0" fontId="44" fillId="34" borderId="11" xfId="0" applyFont="1" applyFill="1" applyBorder="1" applyAlignment="1">
      <alignment horizontal="center" vertical="center"/>
    </xf>
    <xf numFmtId="9" fontId="44" fillId="36" borderId="13" xfId="87" applyFont="1" applyFill="1" applyBorder="1" applyAlignment="1">
      <alignment horizontal="center" vertical="center"/>
    </xf>
    <xf numFmtId="9" fontId="44" fillId="39" borderId="14" xfId="87" applyFont="1" applyFill="1" applyBorder="1" applyAlignment="1">
      <alignment horizontal="center" vertical="center"/>
    </xf>
    <xf numFmtId="9" fontId="44" fillId="40" borderId="13" xfId="87" applyFont="1" applyFill="1" applyBorder="1" applyAlignment="1">
      <alignment horizontal="center" vertical="center"/>
    </xf>
    <xf numFmtId="9" fontId="44" fillId="34" borderId="13" xfId="87" applyFont="1" applyFill="1" applyBorder="1" applyAlignment="1">
      <alignment horizontal="center" vertical="center"/>
    </xf>
    <xf numFmtId="0" fontId="18" fillId="0" borderId="0" xfId="0" applyFont="1" applyAlignment="1">
      <alignment vertical="center" wrapText="1"/>
    </xf>
    <xf numFmtId="0" fontId="44" fillId="36" borderId="11" xfId="0" applyFont="1" applyFill="1" applyBorder="1" applyAlignment="1">
      <alignment horizontal="center" vertical="center"/>
    </xf>
    <xf numFmtId="197" fontId="44" fillId="39" borderId="12" xfId="87" applyNumberFormat="1" applyFont="1" applyFill="1" applyBorder="1" applyAlignment="1">
      <alignment horizontal="center" vertical="center"/>
    </xf>
    <xf numFmtId="197" fontId="44" fillId="36" borderId="11" xfId="87" applyNumberFormat="1" applyFont="1" applyFill="1" applyBorder="1" applyAlignment="1">
      <alignment horizontal="center" vertical="center"/>
    </xf>
    <xf numFmtId="197" fontId="44" fillId="40" borderId="11" xfId="87" applyNumberFormat="1" applyFont="1" applyFill="1" applyBorder="1" applyAlignment="1">
      <alignment horizontal="center" vertical="center"/>
    </xf>
    <xf numFmtId="197" fontId="44" fillId="34" borderId="11" xfId="87" applyNumberFormat="1" applyFont="1" applyFill="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vertical="center" wrapText="1"/>
    </xf>
    <xf numFmtId="0" fontId="7" fillId="0" borderId="0" xfId="0" applyFont="1" applyBorder="1" applyAlignment="1">
      <alignment/>
    </xf>
    <xf numFmtId="0" fontId="45" fillId="0" borderId="15" xfId="0" applyFont="1" applyBorder="1" applyAlignment="1">
      <alignment horizontal="center" vertical="center" wrapText="1"/>
    </xf>
    <xf numFmtId="0" fontId="46" fillId="0" borderId="17" xfId="0" applyFont="1" applyBorder="1" applyAlignment="1">
      <alignment horizontal="center" vertical="center"/>
    </xf>
    <xf numFmtId="9" fontId="17" fillId="0" borderId="17" xfId="87" applyFont="1" applyBorder="1" applyAlignment="1">
      <alignment horizontal="center" vertical="center"/>
    </xf>
    <xf numFmtId="9" fontId="46" fillId="0" borderId="18" xfId="87" applyFont="1" applyBorder="1" applyAlignment="1">
      <alignment horizontal="center" vertical="center"/>
    </xf>
    <xf numFmtId="9" fontId="46" fillId="41" borderId="19" xfId="87" applyFont="1" applyFill="1" applyBorder="1" applyAlignment="1">
      <alignment horizontal="center" vertical="center"/>
    </xf>
    <xf numFmtId="0" fontId="46" fillId="39" borderId="20" xfId="87" applyNumberFormat="1" applyFont="1" applyFill="1" applyBorder="1" applyAlignment="1">
      <alignment vertical="center"/>
    </xf>
    <xf numFmtId="0" fontId="46" fillId="39" borderId="21" xfId="87" applyNumberFormat="1" applyFont="1" applyFill="1" applyBorder="1" applyAlignment="1">
      <alignment vertical="center"/>
    </xf>
    <xf numFmtId="9" fontId="46" fillId="39" borderId="22" xfId="0" applyNumberFormat="1" applyFont="1" applyFill="1" applyBorder="1" applyAlignment="1">
      <alignment horizontal="center" vertical="center"/>
    </xf>
    <xf numFmtId="0" fontId="46" fillId="41" borderId="23" xfId="0" applyFont="1" applyFill="1" applyBorder="1" applyAlignment="1">
      <alignment horizontal="center" vertical="center"/>
    </xf>
    <xf numFmtId="9" fontId="46" fillId="41" borderId="23" xfId="87" applyNumberFormat="1" applyFont="1" applyFill="1" applyBorder="1" applyAlignment="1">
      <alignment horizontal="center" vertical="center"/>
    </xf>
    <xf numFmtId="0" fontId="46" fillId="39" borderId="24" xfId="0" applyFont="1" applyFill="1" applyBorder="1" applyAlignment="1">
      <alignment horizontal="center" vertical="center"/>
    </xf>
    <xf numFmtId="9" fontId="46" fillId="39" borderId="24" xfId="87" applyNumberFormat="1" applyFont="1" applyFill="1" applyBorder="1" applyAlignment="1">
      <alignment horizontal="center" vertical="center"/>
    </xf>
    <xf numFmtId="0" fontId="19" fillId="37" borderId="11" xfId="0" applyFont="1" applyFill="1" applyBorder="1" applyAlignment="1">
      <alignment horizontal="center" vertical="center" wrapText="1"/>
    </xf>
    <xf numFmtId="0" fontId="19" fillId="37" borderId="11" xfId="0" applyFont="1" applyFill="1" applyBorder="1" applyAlignment="1">
      <alignment vertical="center" wrapText="1"/>
    </xf>
    <xf numFmtId="1" fontId="21" fillId="34" borderId="11" xfId="79" applyNumberFormat="1" applyFont="1" applyFill="1" applyBorder="1" applyAlignment="1">
      <alignment horizontal="center" vertical="center" wrapText="1"/>
      <protection/>
    </xf>
    <xf numFmtId="0" fontId="21" fillId="0" borderId="11" xfId="0" applyFont="1" applyFill="1" applyBorder="1" applyAlignment="1">
      <alignment vertical="center" wrapText="1"/>
    </xf>
    <xf numFmtId="0" fontId="21" fillId="0" borderId="11" xfId="0" applyFont="1" applyFill="1" applyBorder="1" applyAlignment="1">
      <alignment horizontal="left" vertical="center" wrapText="1"/>
    </xf>
    <xf numFmtId="1" fontId="21" fillId="0" borderId="11" xfId="0" applyNumberFormat="1" applyFont="1" applyFill="1" applyBorder="1" applyAlignment="1">
      <alignment horizontal="center" vertical="center" wrapText="1"/>
    </xf>
    <xf numFmtId="0" fontId="21" fillId="0" borderId="11" xfId="0" applyFont="1" applyFill="1" applyBorder="1" applyAlignment="1">
      <alignment/>
    </xf>
    <xf numFmtId="0" fontId="21" fillId="0" borderId="11" xfId="0" applyFont="1" applyFill="1" applyBorder="1" applyAlignment="1">
      <alignment horizontal="center" vertical="center"/>
    </xf>
    <xf numFmtId="1" fontId="21" fillId="34"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1" fillId="34" borderId="11" xfId="79" applyFont="1" applyFill="1" applyBorder="1" applyAlignment="1">
      <alignment horizontal="left" vertical="center" wrapText="1"/>
      <protection/>
    </xf>
    <xf numFmtId="0" fontId="21" fillId="34" borderId="11" xfId="0" applyFont="1" applyFill="1" applyBorder="1" applyAlignment="1">
      <alignment horizontal="left" vertical="center" wrapText="1"/>
    </xf>
    <xf numFmtId="0" fontId="21" fillId="34" borderId="11" xfId="0" applyFont="1" applyFill="1" applyBorder="1" applyAlignment="1">
      <alignment vertical="center" wrapText="1"/>
    </xf>
    <xf numFmtId="0" fontId="21" fillId="34" borderId="11" xfId="0" applyFont="1" applyFill="1" applyBorder="1" applyAlignment="1">
      <alignment horizontal="center" vertical="center"/>
    </xf>
    <xf numFmtId="9" fontId="21" fillId="34" borderId="11" xfId="0" applyNumberFormat="1" applyFont="1" applyFill="1" applyBorder="1" applyAlignment="1">
      <alignment horizontal="center" vertical="center"/>
    </xf>
    <xf numFmtId="9" fontId="21" fillId="36" borderId="11" xfId="0" applyNumberFormat="1" applyFont="1" applyFill="1" applyBorder="1" applyAlignment="1">
      <alignment horizontal="center" vertical="center"/>
    </xf>
    <xf numFmtId="0" fontId="18" fillId="34" borderId="11" xfId="0" applyFont="1" applyFill="1" applyBorder="1" applyAlignment="1">
      <alignment horizontal="left" vertical="center" wrapText="1"/>
    </xf>
    <xf numFmtId="0" fontId="18" fillId="36" borderId="11" xfId="0" applyFont="1" applyFill="1" applyBorder="1" applyAlignment="1">
      <alignment horizontal="left" vertical="center" wrapText="1"/>
    </xf>
    <xf numFmtId="9" fontId="21" fillId="40" borderId="11" xfId="0" applyNumberFormat="1" applyFont="1" applyFill="1" applyBorder="1" applyAlignment="1">
      <alignment horizontal="center" vertical="center"/>
    </xf>
    <xf numFmtId="9" fontId="18" fillId="34" borderId="11" xfId="0" applyNumberFormat="1" applyFont="1" applyFill="1" applyBorder="1" applyAlignment="1">
      <alignment horizontal="center" vertical="center"/>
    </xf>
    <xf numFmtId="1" fontId="21" fillId="34" borderId="11" xfId="0" applyNumberFormat="1" applyFont="1" applyFill="1" applyBorder="1" applyAlignment="1">
      <alignment horizontal="left" vertical="center" wrapText="1"/>
    </xf>
    <xf numFmtId="1" fontId="21" fillId="34" borderId="11" xfId="0" applyNumberFormat="1" applyFont="1" applyFill="1" applyBorder="1" applyAlignment="1">
      <alignment vertical="center" wrapText="1"/>
    </xf>
    <xf numFmtId="1" fontId="21" fillId="0" borderId="11" xfId="0" applyNumberFormat="1" applyFont="1" applyFill="1" applyBorder="1" applyAlignment="1">
      <alignment horizontal="left" vertical="center" wrapText="1"/>
    </xf>
    <xf numFmtId="1" fontId="47" fillId="34" borderId="11" xfId="0" applyNumberFormat="1" applyFont="1" applyFill="1" applyBorder="1" applyAlignment="1">
      <alignment horizontal="center" vertical="center" wrapText="1"/>
    </xf>
    <xf numFmtId="1" fontId="21" fillId="34" borderId="11" xfId="0" applyNumberFormat="1" applyFont="1" applyFill="1" applyBorder="1" applyAlignment="1">
      <alignment horizontal="center" vertical="center"/>
    </xf>
    <xf numFmtId="9" fontId="21" fillId="34" borderId="11" xfId="0" applyNumberFormat="1" applyFont="1" applyFill="1" applyBorder="1" applyAlignment="1">
      <alignment horizontal="left" vertical="center" wrapText="1"/>
    </xf>
    <xf numFmtId="171" fontId="21" fillId="34" borderId="25" xfId="43" applyFont="1" applyFill="1" applyBorder="1" applyAlignment="1">
      <alignment horizontal="left" vertical="center" wrapText="1"/>
    </xf>
    <xf numFmtId="9" fontId="21" fillId="34" borderId="11" xfId="0" applyNumberFormat="1" applyFont="1" applyFill="1" applyBorder="1" applyAlignment="1">
      <alignment horizontal="center" vertical="center" wrapText="1"/>
    </xf>
    <xf numFmtId="9" fontId="21" fillId="34" borderId="25" xfId="0" applyNumberFormat="1" applyFont="1" applyFill="1" applyBorder="1" applyAlignment="1">
      <alignment horizontal="left" vertical="center" wrapText="1"/>
    </xf>
    <xf numFmtId="0" fontId="21" fillId="34" borderId="11" xfId="87" applyNumberFormat="1" applyFont="1" applyFill="1" applyBorder="1" applyAlignment="1">
      <alignment horizontal="center" vertical="center" wrapText="1"/>
    </xf>
    <xf numFmtId="9" fontId="21" fillId="34" borderId="11" xfId="0" applyNumberFormat="1" applyFont="1" applyFill="1" applyBorder="1" applyAlignment="1">
      <alignment vertical="center"/>
    </xf>
    <xf numFmtId="0" fontId="20" fillId="34" borderId="11" xfId="0" applyFont="1" applyFill="1" applyBorder="1" applyAlignment="1">
      <alignment horizontal="center" vertical="center"/>
    </xf>
    <xf numFmtId="0" fontId="21" fillId="34" borderId="11" xfId="80" applyFont="1" applyFill="1" applyBorder="1" applyAlignment="1">
      <alignment horizontal="center" vertical="center" wrapText="1"/>
      <protection/>
    </xf>
    <xf numFmtId="9" fontId="21" fillId="34" borderId="11" xfId="79" applyNumberFormat="1" applyFont="1" applyFill="1" applyBorder="1" applyAlignment="1">
      <alignment horizontal="center" vertical="center" wrapText="1"/>
      <protection/>
    </xf>
    <xf numFmtId="1" fontId="21" fillId="34" borderId="11" xfId="87" applyNumberFormat="1" applyFont="1" applyFill="1" applyBorder="1" applyAlignment="1">
      <alignment horizontal="center" vertical="center" wrapText="1"/>
    </xf>
    <xf numFmtId="9" fontId="20" fillId="39" borderId="17" xfId="87" applyFont="1" applyFill="1" applyBorder="1" applyAlignment="1">
      <alignment horizontal="center" vertical="center" wrapText="1"/>
    </xf>
    <xf numFmtId="171" fontId="21" fillId="34" borderId="11" xfId="43" applyFont="1" applyFill="1" applyBorder="1" applyAlignment="1">
      <alignment horizontal="left" vertical="center" wrapText="1"/>
    </xf>
    <xf numFmtId="0" fontId="21" fillId="36" borderId="11" xfId="79" applyFont="1" applyFill="1" applyBorder="1" applyAlignment="1">
      <alignment horizontal="left" vertical="center" wrapText="1"/>
      <protection/>
    </xf>
    <xf numFmtId="3" fontId="21" fillId="34" borderId="11" xfId="0" applyNumberFormat="1" applyFont="1" applyFill="1" applyBorder="1" applyAlignment="1">
      <alignment vertical="top" wrapText="1"/>
    </xf>
    <xf numFmtId="192" fontId="21" fillId="34" borderId="11" xfId="0" applyNumberFormat="1" applyFont="1" applyFill="1" applyBorder="1" applyAlignment="1">
      <alignment horizontal="center" vertical="center"/>
    </xf>
    <xf numFmtId="9" fontId="20" fillId="39" borderId="11" xfId="87" applyFont="1" applyFill="1" applyBorder="1" applyAlignment="1">
      <alignment horizontal="center" vertical="center" wrapText="1"/>
    </xf>
    <xf numFmtId="203" fontId="21" fillId="34" borderId="26" xfId="52" applyNumberFormat="1" applyFont="1" applyFill="1" applyBorder="1" applyAlignment="1">
      <alignment horizontal="right" vertical="center" wrapText="1"/>
    </xf>
    <xf numFmtId="3" fontId="21" fillId="34" borderId="11" xfId="0" applyNumberFormat="1" applyFont="1" applyFill="1" applyBorder="1" applyAlignment="1">
      <alignment vertical="center" wrapText="1"/>
    </xf>
    <xf numFmtId="9" fontId="21" fillId="36" borderId="27" xfId="87" applyFont="1" applyFill="1" applyBorder="1" applyAlignment="1">
      <alignment horizontal="center" vertical="center" wrapText="1"/>
    </xf>
    <xf numFmtId="49" fontId="18" fillId="0" borderId="11" xfId="0" applyNumberFormat="1" applyFont="1" applyBorder="1" applyAlignment="1">
      <alignment horizontal="center" vertical="center" wrapText="1"/>
    </xf>
    <xf numFmtId="0" fontId="18" fillId="0" borderId="11" xfId="0" applyNumberFormat="1" applyFont="1" applyBorder="1" applyAlignment="1">
      <alignment horizontal="left" vertical="center" wrapText="1"/>
    </xf>
    <xf numFmtId="9" fontId="21" fillId="36" borderId="11" xfId="0" applyNumberFormat="1" applyFont="1" applyFill="1" applyBorder="1" applyAlignment="1">
      <alignment vertical="center" wrapText="1"/>
    </xf>
    <xf numFmtId="9" fontId="21" fillId="34" borderId="11" xfId="0" applyNumberFormat="1" applyFont="1" applyFill="1" applyBorder="1" applyAlignment="1">
      <alignment vertical="center" wrapText="1"/>
    </xf>
    <xf numFmtId="0" fontId="18" fillId="0" borderId="11" xfId="0" applyFont="1" applyBorder="1" applyAlignment="1">
      <alignment horizontal="center" vertical="center"/>
    </xf>
    <xf numFmtId="3" fontId="21" fillId="34" borderId="27" xfId="79" applyNumberFormat="1" applyFont="1" applyFill="1" applyBorder="1" applyAlignment="1">
      <alignment horizontal="center" vertical="center" wrapText="1"/>
      <protection/>
    </xf>
    <xf numFmtId="9" fontId="21" fillId="40" borderId="27" xfId="87" applyFont="1" applyFill="1" applyBorder="1" applyAlignment="1">
      <alignment horizontal="center" vertical="center" wrapText="1"/>
    </xf>
    <xf numFmtId="9" fontId="20" fillId="40" borderId="11" xfId="87" applyFont="1" applyFill="1" applyBorder="1" applyAlignment="1">
      <alignment horizontal="center" vertical="center" wrapText="1"/>
    </xf>
    <xf numFmtId="4" fontId="21" fillId="34" borderId="27" xfId="79" applyNumberFormat="1" applyFont="1" applyFill="1" applyBorder="1" applyAlignment="1">
      <alignment horizontal="center" vertical="center" wrapText="1"/>
      <protection/>
    </xf>
    <xf numFmtId="4" fontId="21" fillId="34" borderId="27" xfId="79" applyNumberFormat="1" applyFont="1" applyFill="1" applyBorder="1" applyAlignment="1">
      <alignment horizontal="left" vertical="center" wrapText="1"/>
      <protection/>
    </xf>
    <xf numFmtId="0" fontId="21" fillId="36" borderId="11" xfId="87" applyNumberFormat="1" applyFont="1" applyFill="1" applyBorder="1" applyAlignment="1">
      <alignment horizontal="left" vertical="center" wrapText="1"/>
    </xf>
    <xf numFmtId="4" fontId="21" fillId="36" borderId="11" xfId="87" applyNumberFormat="1" applyFont="1" applyFill="1" applyBorder="1" applyAlignment="1">
      <alignment horizontal="right" vertical="center" wrapText="1"/>
    </xf>
    <xf numFmtId="200" fontId="21" fillId="36" borderId="11" xfId="87" applyNumberFormat="1" applyFont="1" applyFill="1" applyBorder="1" applyAlignment="1">
      <alignment horizontal="right" vertical="center" wrapText="1"/>
    </xf>
    <xf numFmtId="0" fontId="21" fillId="34" borderId="11" xfId="87" applyNumberFormat="1" applyFont="1" applyFill="1" applyBorder="1" applyAlignment="1">
      <alignment horizontal="left" vertical="center" wrapText="1"/>
    </xf>
    <xf numFmtId="9" fontId="20" fillId="0" borderId="11" xfId="87" applyFont="1" applyFill="1" applyBorder="1" applyAlignment="1">
      <alignment horizontal="center" vertical="center" wrapText="1"/>
    </xf>
    <xf numFmtId="9" fontId="21" fillId="39" borderId="27" xfId="87" applyFont="1" applyFill="1" applyBorder="1" applyAlignment="1">
      <alignment horizontal="center" vertical="center" wrapText="1"/>
    </xf>
    <xf numFmtId="0" fontId="18" fillId="34" borderId="11" xfId="0" applyFont="1" applyFill="1" applyBorder="1" applyAlignment="1">
      <alignment horizontal="justify" vertical="center" wrapText="1"/>
    </xf>
    <xf numFmtId="0" fontId="18" fillId="34" borderId="11" xfId="0" applyFont="1" applyFill="1" applyBorder="1" applyAlignment="1">
      <alignment horizontal="center" vertical="center" wrapText="1"/>
    </xf>
    <xf numFmtId="0" fontId="18" fillId="34" borderId="11" xfId="0" applyFont="1" applyFill="1" applyBorder="1" applyAlignment="1">
      <alignment/>
    </xf>
    <xf numFmtId="9" fontId="21" fillId="40" borderId="11" xfId="87" applyFont="1" applyFill="1" applyBorder="1" applyAlignment="1">
      <alignment horizontal="center" vertical="center" wrapText="1"/>
    </xf>
    <xf numFmtId="0" fontId="18" fillId="34" borderId="11" xfId="0" applyFont="1" applyFill="1" applyBorder="1" applyAlignment="1">
      <alignment vertical="center" wrapText="1"/>
    </xf>
    <xf numFmtId="0" fontId="18" fillId="0" borderId="11" xfId="0" applyFont="1" applyBorder="1" applyAlignment="1">
      <alignment vertical="center" wrapText="1"/>
    </xf>
    <xf numFmtId="0" fontId="18" fillId="0" borderId="11" xfId="0" applyFont="1" applyBorder="1" applyAlignment="1">
      <alignment horizontal="center" vertical="center" wrapText="1"/>
    </xf>
    <xf numFmtId="0" fontId="18" fillId="0" borderId="11" xfId="0" applyFont="1" applyBorder="1" applyAlignment="1">
      <alignment/>
    </xf>
    <xf numFmtId="0" fontId="18" fillId="0" borderId="11" xfId="0" applyFont="1" applyFill="1" applyBorder="1" applyAlignment="1">
      <alignment horizontal="center" vertical="center"/>
    </xf>
    <xf numFmtId="9" fontId="21" fillId="34" borderId="27" xfId="87" applyFont="1" applyFill="1" applyBorder="1" applyAlignment="1">
      <alignment horizontal="center" vertical="center" wrapText="1"/>
    </xf>
    <xf numFmtId="9" fontId="20" fillId="34" borderId="11" xfId="87" applyFont="1" applyFill="1" applyBorder="1" applyAlignment="1">
      <alignment horizontal="center" vertical="center" wrapText="1"/>
    </xf>
    <xf numFmtId="0" fontId="21" fillId="34" borderId="11" xfId="79" applyFont="1" applyFill="1" applyBorder="1" applyAlignment="1">
      <alignment horizontal="center" vertical="center"/>
      <protection/>
    </xf>
    <xf numFmtId="0" fontId="19" fillId="0" borderId="11" xfId="0" applyFont="1" applyFill="1" applyBorder="1" applyAlignment="1">
      <alignment horizontal="center" vertical="center"/>
    </xf>
    <xf numFmtId="197" fontId="21" fillId="34" borderId="11" xfId="87" applyNumberFormat="1" applyFont="1" applyFill="1" applyBorder="1" applyAlignment="1">
      <alignment horizontal="center" vertical="center" wrapText="1"/>
    </xf>
    <xf numFmtId="197" fontId="18" fillId="34" borderId="11" xfId="0" applyNumberFormat="1" applyFont="1" applyFill="1" applyBorder="1" applyAlignment="1">
      <alignment horizontal="center" vertical="center"/>
    </xf>
    <xf numFmtId="197" fontId="18" fillId="34" borderId="11" xfId="87" applyNumberFormat="1" applyFont="1" applyFill="1" applyBorder="1" applyAlignment="1">
      <alignment horizontal="center" vertical="center"/>
    </xf>
    <xf numFmtId="10" fontId="21" fillId="34" borderId="11" xfId="87" applyNumberFormat="1" applyFont="1" applyFill="1" applyBorder="1" applyAlignment="1">
      <alignment horizontal="center" vertical="center" wrapText="1"/>
    </xf>
    <xf numFmtId="10" fontId="18" fillId="34" borderId="11" xfId="0" applyNumberFormat="1" applyFont="1" applyFill="1" applyBorder="1" applyAlignment="1">
      <alignment horizontal="center" vertical="center"/>
    </xf>
    <xf numFmtId="10" fontId="21" fillId="34" borderId="11" xfId="87" applyNumberFormat="1" applyFont="1" applyFill="1" applyBorder="1" applyAlignment="1">
      <alignment horizontal="center" vertical="center"/>
    </xf>
    <xf numFmtId="10" fontId="21" fillId="0" borderId="11" xfId="87" applyNumberFormat="1" applyFont="1" applyFill="1" applyBorder="1" applyAlignment="1">
      <alignment horizontal="center" vertical="center"/>
    </xf>
    <xf numFmtId="9" fontId="20" fillId="36" borderId="11" xfId="87"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0" fillId="37" borderId="11" xfId="0" applyFont="1" applyFill="1" applyBorder="1" applyAlignment="1">
      <alignment horizontal="center" vertical="center" wrapText="1"/>
    </xf>
    <xf numFmtId="0" fontId="21" fillId="34" borderId="11" xfId="79" applyFont="1" applyFill="1" applyBorder="1" applyAlignment="1">
      <alignment horizontal="center" vertical="center" wrapText="1"/>
      <protection/>
    </xf>
    <xf numFmtId="0" fontId="21" fillId="34" borderId="11" xfId="0" applyFont="1" applyFill="1" applyBorder="1" applyAlignment="1">
      <alignment horizontal="center" vertical="center" wrapText="1"/>
    </xf>
    <xf numFmtId="0" fontId="18" fillId="34" borderId="11" xfId="0" applyFont="1" applyFill="1" applyBorder="1" applyAlignment="1">
      <alignment horizontal="center" vertical="center"/>
    </xf>
    <xf numFmtId="0" fontId="18" fillId="0" borderId="0" xfId="0" applyFont="1" applyAlignment="1">
      <alignment horizontal="justify" vertical="center"/>
    </xf>
    <xf numFmtId="3" fontId="21" fillId="34" borderId="11" xfId="0" applyNumberFormat="1" applyFont="1" applyFill="1" applyBorder="1" applyAlignment="1">
      <alignment horizontal="left" wrapText="1"/>
    </xf>
    <xf numFmtId="0" fontId="7" fillId="36" borderId="0" xfId="0" applyFont="1" applyFill="1" applyAlignment="1">
      <alignment/>
    </xf>
    <xf numFmtId="0" fontId="21" fillId="36" borderId="11" xfId="87" applyNumberFormat="1" applyFont="1" applyFill="1" applyBorder="1" applyAlignment="1">
      <alignment horizontal="center" vertical="center" wrapText="1"/>
    </xf>
    <xf numFmtId="0" fontId="21" fillId="36" borderId="11" xfId="0" applyFont="1" applyFill="1" applyBorder="1" applyAlignment="1">
      <alignment horizontal="center" vertical="center"/>
    </xf>
    <xf numFmtId="0" fontId="21" fillId="36" borderId="11" xfId="79" applyFont="1" applyFill="1" applyBorder="1" applyAlignment="1">
      <alignment horizontal="center" vertical="center" wrapText="1"/>
      <protection/>
    </xf>
    <xf numFmtId="9" fontId="21" fillId="36" borderId="11" xfId="87" applyFont="1" applyFill="1" applyBorder="1" applyAlignment="1">
      <alignment horizontal="center" vertical="center" wrapText="1"/>
    </xf>
    <xf numFmtId="0" fontId="23" fillId="37" borderId="28" xfId="0" applyFont="1" applyFill="1" applyBorder="1" applyAlignment="1">
      <alignment horizontal="center" vertical="center" wrapText="1"/>
    </xf>
    <xf numFmtId="0" fontId="23" fillId="42" borderId="29" xfId="0" applyFont="1" applyFill="1" applyBorder="1" applyAlignment="1">
      <alignment horizontal="center" vertical="center" wrapText="1"/>
    </xf>
    <xf numFmtId="0" fontId="23" fillId="43" borderId="30" xfId="0" applyFont="1" applyFill="1" applyBorder="1" applyAlignment="1">
      <alignment horizontal="center" vertical="center" wrapText="1"/>
    </xf>
    <xf numFmtId="0" fontId="23" fillId="43" borderId="31" xfId="0" applyFont="1" applyFill="1" applyBorder="1" applyAlignment="1">
      <alignment horizontal="center" vertical="center" wrapText="1"/>
    </xf>
    <xf numFmtId="0" fontId="23" fillId="43" borderId="32" xfId="0" applyFont="1" applyFill="1" applyBorder="1" applyAlignment="1">
      <alignment horizontal="center" vertical="center" wrapText="1"/>
    </xf>
    <xf numFmtId="0" fontId="23" fillId="42" borderId="33" xfId="0" applyFont="1" applyFill="1" applyBorder="1" applyAlignment="1">
      <alignment horizontal="center" vertical="center" wrapText="1"/>
    </xf>
    <xf numFmtId="0" fontId="23" fillId="42" borderId="22" xfId="0" applyFont="1" applyFill="1" applyBorder="1" applyAlignment="1">
      <alignment horizontal="center" vertical="center" wrapText="1"/>
    </xf>
    <xf numFmtId="0" fontId="23" fillId="42" borderId="34" xfId="0" applyFont="1" applyFill="1" applyBorder="1" applyAlignment="1">
      <alignment horizontal="center" vertical="center" wrapText="1"/>
    </xf>
    <xf numFmtId="0" fontId="23" fillId="42" borderId="25" xfId="0" applyFont="1" applyFill="1" applyBorder="1" applyAlignment="1">
      <alignment horizontal="center" vertical="center" wrapText="1"/>
    </xf>
    <xf numFmtId="0" fontId="23" fillId="42" borderId="35" xfId="0" applyFont="1" applyFill="1" applyBorder="1" applyAlignment="1">
      <alignment horizontal="center" vertical="center" wrapText="1"/>
    </xf>
    <xf numFmtId="0" fontId="23" fillId="42" borderId="14" xfId="0" applyFont="1" applyFill="1" applyBorder="1" applyAlignment="1">
      <alignment horizontal="center" vertical="center" wrapText="1"/>
    </xf>
    <xf numFmtId="0" fontId="23" fillId="42" borderId="36" xfId="0" applyFont="1" applyFill="1" applyBorder="1" applyAlignment="1">
      <alignment horizontal="center" vertical="center" wrapText="1"/>
    </xf>
    <xf numFmtId="0" fontId="23" fillId="42" borderId="37" xfId="0" applyFont="1" applyFill="1" applyBorder="1" applyAlignment="1">
      <alignment horizontal="center" vertical="center" wrapText="1"/>
    </xf>
    <xf numFmtId="0" fontId="23" fillId="42" borderId="0" xfId="0" applyFont="1" applyFill="1" applyBorder="1" applyAlignment="1">
      <alignment horizontal="center" vertical="center" wrapText="1"/>
    </xf>
    <xf numFmtId="0" fontId="23" fillId="43" borderId="38" xfId="0" applyFont="1" applyFill="1" applyBorder="1" applyAlignment="1">
      <alignment horizontal="center" vertical="center" wrapText="1"/>
    </xf>
    <xf numFmtId="0" fontId="23" fillId="43" borderId="39" xfId="0" applyFont="1" applyFill="1" applyBorder="1" applyAlignment="1">
      <alignment horizontal="center" vertical="center" wrapText="1"/>
    </xf>
    <xf numFmtId="0" fontId="23" fillId="43" borderId="26" xfId="0" applyFont="1" applyFill="1" applyBorder="1" applyAlignment="1">
      <alignment horizontal="center" vertical="center" wrapText="1"/>
    </xf>
    <xf numFmtId="0" fontId="23" fillId="43" borderId="40" xfId="0" applyFont="1" applyFill="1" applyBorder="1" applyAlignment="1">
      <alignment horizontal="center" vertical="center" wrapText="1"/>
    </xf>
    <xf numFmtId="0" fontId="23" fillId="43" borderId="17" xfId="0" applyFont="1" applyFill="1" applyBorder="1" applyAlignment="1">
      <alignment horizontal="center" vertical="center" wrapText="1"/>
    </xf>
    <xf numFmtId="0" fontId="23" fillId="43" borderId="37" xfId="0" applyFont="1" applyFill="1" applyBorder="1" applyAlignment="1">
      <alignment horizontal="center" vertical="center" wrapText="1"/>
    </xf>
    <xf numFmtId="0" fontId="23" fillId="43" borderId="41" xfId="0" applyFont="1" applyFill="1" applyBorder="1" applyAlignment="1">
      <alignment horizontal="center" vertical="center" wrapText="1"/>
    </xf>
    <xf numFmtId="0" fontId="23" fillId="43" borderId="24" xfId="0" applyFont="1" applyFill="1" applyBorder="1" applyAlignment="1">
      <alignment horizontal="center" vertical="center" wrapText="1"/>
    </xf>
    <xf numFmtId="0" fontId="23" fillId="43" borderId="20" xfId="0" applyFont="1" applyFill="1" applyBorder="1" applyAlignment="1">
      <alignment horizontal="center" vertical="center" wrapText="1"/>
    </xf>
    <xf numFmtId="197" fontId="23" fillId="34" borderId="42" xfId="90" applyNumberFormat="1" applyFont="1" applyFill="1" applyBorder="1" applyAlignment="1">
      <alignment horizontal="center" vertical="center"/>
    </xf>
    <xf numFmtId="0" fontId="22" fillId="34" borderId="43" xfId="0" applyFont="1" applyFill="1" applyBorder="1" applyAlignment="1">
      <alignment horizontal="left" vertical="center" wrapText="1"/>
    </xf>
    <xf numFmtId="197" fontId="22" fillId="34" borderId="44" xfId="90" applyNumberFormat="1" applyFont="1" applyFill="1" applyBorder="1" applyAlignment="1">
      <alignment horizontal="left" vertical="center" wrapText="1"/>
    </xf>
    <xf numFmtId="197" fontId="23" fillId="34" borderId="11" xfId="90" applyNumberFormat="1" applyFont="1" applyFill="1" applyBorder="1" applyAlignment="1">
      <alignment horizontal="center" vertical="center" wrapText="1"/>
    </xf>
    <xf numFmtId="197" fontId="11" fillId="34" borderId="11" xfId="90" applyNumberFormat="1" applyFont="1" applyFill="1" applyBorder="1" applyAlignment="1">
      <alignment vertical="center" wrapText="1"/>
    </xf>
    <xf numFmtId="197" fontId="23" fillId="34" borderId="45" xfId="90" applyNumberFormat="1" applyFont="1" applyFill="1" applyBorder="1" applyAlignment="1">
      <alignment horizontal="center" vertical="center" wrapText="1"/>
    </xf>
    <xf numFmtId="0" fontId="22" fillId="0" borderId="46" xfId="0" applyFont="1" applyBorder="1" applyAlignment="1">
      <alignment horizontal="left" vertical="center" wrapText="1"/>
    </xf>
    <xf numFmtId="0" fontId="22" fillId="0" borderId="11" xfId="0" applyFont="1" applyBorder="1" applyAlignment="1">
      <alignment horizontal="left" vertical="center" wrapText="1"/>
    </xf>
    <xf numFmtId="197" fontId="23" fillId="34" borderId="0" xfId="90" applyNumberFormat="1" applyFont="1" applyFill="1" applyBorder="1" applyAlignment="1">
      <alignment horizontal="center" vertical="center"/>
    </xf>
    <xf numFmtId="197" fontId="23" fillId="34" borderId="11" xfId="90" applyNumberFormat="1" applyFont="1" applyFill="1" applyBorder="1" applyAlignment="1">
      <alignment vertical="center" wrapText="1"/>
    </xf>
    <xf numFmtId="0" fontId="23" fillId="0" borderId="11" xfId="0" applyFont="1" applyBorder="1" applyAlignment="1">
      <alignment vertical="center" wrapText="1"/>
    </xf>
    <xf numFmtId="197" fontId="22" fillId="34" borderId="11" xfId="90" applyNumberFormat="1" applyFont="1" applyFill="1" applyBorder="1" applyAlignment="1">
      <alignment horizontal="left" vertical="center" wrapText="1"/>
    </xf>
    <xf numFmtId="0" fontId="22" fillId="0" borderId="46" xfId="0" applyFont="1" applyBorder="1" applyAlignment="1">
      <alignment horizontal="center" vertical="center" wrapText="1"/>
    </xf>
    <xf numFmtId="0" fontId="22" fillId="0" borderId="11" xfId="0" applyFont="1" applyBorder="1" applyAlignment="1">
      <alignment horizontal="center" vertical="center" wrapText="1"/>
    </xf>
    <xf numFmtId="197" fontId="22" fillId="34" borderId="44" xfId="90" applyNumberFormat="1" applyFont="1" applyFill="1" applyBorder="1" applyAlignment="1">
      <alignment vertical="center" wrapText="1"/>
    </xf>
    <xf numFmtId="197" fontId="23" fillId="34" borderId="11" xfId="90" applyNumberFormat="1" applyFont="1" applyFill="1" applyBorder="1" applyAlignment="1">
      <alignment horizontal="left" vertical="center" wrapText="1"/>
    </xf>
    <xf numFmtId="197" fontId="22" fillId="34" borderId="11" xfId="90" applyNumberFormat="1" applyFont="1" applyFill="1" applyBorder="1" applyAlignment="1">
      <alignment vertical="center" wrapText="1"/>
    </xf>
    <xf numFmtId="0" fontId="22" fillId="44" borderId="43" xfId="0" applyFont="1" applyFill="1" applyBorder="1" applyAlignment="1">
      <alignment vertical="center" wrapText="1"/>
    </xf>
    <xf numFmtId="197" fontId="22" fillId="34" borderId="46" xfId="90" applyNumberFormat="1" applyFont="1" applyFill="1" applyBorder="1" applyAlignment="1">
      <alignment horizontal="center" vertical="center"/>
    </xf>
    <xf numFmtId="197" fontId="22" fillId="34" borderId="47" xfId="90" applyNumberFormat="1" applyFont="1" applyFill="1" applyBorder="1" applyAlignment="1">
      <alignment horizontal="center" vertical="center"/>
    </xf>
    <xf numFmtId="197" fontId="22" fillId="34" borderId="48" xfId="90" applyNumberFormat="1" applyFont="1" applyFill="1" applyBorder="1" applyAlignment="1">
      <alignment horizontal="center" vertical="center"/>
    </xf>
    <xf numFmtId="197" fontId="23" fillId="34" borderId="13" xfId="90" applyNumberFormat="1" applyFont="1" applyFill="1" applyBorder="1" applyAlignment="1">
      <alignment horizontal="center" vertical="center"/>
    </xf>
    <xf numFmtId="197" fontId="23" fillId="34" borderId="48" xfId="90" applyNumberFormat="1" applyFont="1" applyFill="1" applyBorder="1" applyAlignment="1">
      <alignment horizontal="center" vertical="center"/>
    </xf>
    <xf numFmtId="197" fontId="23" fillId="34" borderId="47" xfId="90" applyNumberFormat="1" applyFont="1" applyFill="1" applyBorder="1" applyAlignment="1">
      <alignment horizontal="center" vertical="center"/>
    </xf>
    <xf numFmtId="197" fontId="23" fillId="34" borderId="46" xfId="90" applyNumberFormat="1" applyFont="1" applyFill="1" applyBorder="1" applyAlignment="1">
      <alignment horizontal="center" vertical="center"/>
    </xf>
    <xf numFmtId="197" fontId="23" fillId="34" borderId="49" xfId="90" applyNumberFormat="1" applyFont="1" applyFill="1" applyBorder="1" applyAlignment="1">
      <alignment horizontal="center" vertical="center"/>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197" fontId="22" fillId="34" borderId="11" xfId="90" applyNumberFormat="1" applyFont="1" applyFill="1" applyBorder="1" applyAlignment="1">
      <alignment horizontal="center" vertical="center"/>
    </xf>
    <xf numFmtId="0" fontId="23" fillId="0" borderId="13" xfId="0" applyFont="1" applyBorder="1" applyAlignment="1">
      <alignment horizontal="center" vertical="center" wrapText="1"/>
    </xf>
    <xf numFmtId="0" fontId="22" fillId="44" borderId="50" xfId="0" applyFont="1" applyFill="1" applyBorder="1" applyAlignment="1">
      <alignment vertical="center" wrapText="1"/>
    </xf>
    <xf numFmtId="197" fontId="23" fillId="34" borderId="51" xfId="90" applyNumberFormat="1" applyFont="1" applyFill="1" applyBorder="1" applyAlignment="1">
      <alignment horizontal="center" vertical="center"/>
    </xf>
    <xf numFmtId="0" fontId="22" fillId="34" borderId="52" xfId="0" applyFont="1" applyFill="1" applyBorder="1" applyAlignment="1">
      <alignment horizontal="left" vertical="center" wrapText="1"/>
    </xf>
    <xf numFmtId="9" fontId="22" fillId="0" borderId="46" xfId="0" applyNumberFormat="1" applyFont="1" applyFill="1" applyBorder="1" applyAlignment="1">
      <alignment horizontal="center" vertical="center"/>
    </xf>
    <xf numFmtId="9" fontId="22" fillId="0" borderId="11" xfId="0" applyNumberFormat="1" applyFont="1" applyFill="1" applyBorder="1" applyAlignment="1">
      <alignment horizontal="center" vertical="center"/>
    </xf>
    <xf numFmtId="9" fontId="23" fillId="0" borderId="47" xfId="0" applyNumberFormat="1" applyFont="1" applyFill="1" applyBorder="1" applyAlignment="1">
      <alignment horizontal="center" vertical="center"/>
    </xf>
    <xf numFmtId="9" fontId="23" fillId="0" borderId="48" xfId="0" applyNumberFormat="1" applyFont="1" applyFill="1" applyBorder="1" applyAlignment="1">
      <alignment horizontal="center" vertical="center"/>
    </xf>
    <xf numFmtId="9" fontId="23" fillId="0" borderId="11" xfId="0" applyNumberFormat="1" applyFont="1" applyFill="1" applyBorder="1" applyAlignment="1">
      <alignment horizontal="center" vertical="center"/>
    </xf>
    <xf numFmtId="9" fontId="23" fillId="0" borderId="13" xfId="0" applyNumberFormat="1" applyFont="1" applyFill="1" applyBorder="1" applyAlignment="1">
      <alignment horizontal="center" vertical="center"/>
    </xf>
    <xf numFmtId="9" fontId="23" fillId="34" borderId="18" xfId="90" applyNumberFormat="1" applyFont="1" applyFill="1" applyBorder="1" applyAlignment="1">
      <alignment vertical="center"/>
    </xf>
    <xf numFmtId="9" fontId="23" fillId="34" borderId="48" xfId="90" applyNumberFormat="1" applyFont="1" applyFill="1" applyBorder="1" applyAlignment="1">
      <alignment horizontal="center" vertical="center"/>
    </xf>
    <xf numFmtId="9" fontId="23" fillId="34" borderId="13" xfId="90" applyNumberFormat="1" applyFont="1" applyFill="1" applyBorder="1" applyAlignment="1">
      <alignment horizontal="center" vertical="center"/>
    </xf>
    <xf numFmtId="9" fontId="23" fillId="34" borderId="42" xfId="90" applyNumberFormat="1" applyFont="1" applyFill="1" applyBorder="1" applyAlignment="1">
      <alignment horizontal="center" vertical="center"/>
    </xf>
    <xf numFmtId="197" fontId="22" fillId="0" borderId="50" xfId="89" applyNumberFormat="1" applyFont="1" applyFill="1" applyBorder="1" applyAlignment="1">
      <alignment horizontal="justify" vertical="center" wrapText="1"/>
    </xf>
    <xf numFmtId="9" fontId="22" fillId="0" borderId="44" xfId="89" applyFont="1" applyFill="1" applyBorder="1" applyAlignment="1">
      <alignment horizontal="center" vertical="center" wrapText="1"/>
    </xf>
    <xf numFmtId="9" fontId="22" fillId="0" borderId="27" xfId="89" applyFont="1" applyFill="1" applyBorder="1" applyAlignment="1">
      <alignment horizontal="center" vertical="center" wrapText="1"/>
    </xf>
    <xf numFmtId="9" fontId="23" fillId="0" borderId="53" xfId="89" applyFont="1" applyFill="1" applyBorder="1" applyAlignment="1">
      <alignment horizontal="center" vertical="center" wrapText="1"/>
    </xf>
    <xf numFmtId="9" fontId="23" fillId="0" borderId="54" xfId="89" applyFont="1" applyFill="1" applyBorder="1" applyAlignment="1">
      <alignment horizontal="center" vertical="center" wrapText="1"/>
    </xf>
    <xf numFmtId="9" fontId="23" fillId="0" borderId="27" xfId="89" applyFont="1" applyFill="1" applyBorder="1" applyAlignment="1">
      <alignment horizontal="center" vertical="center" wrapText="1"/>
    </xf>
    <xf numFmtId="9" fontId="23" fillId="0" borderId="55" xfId="89" applyFont="1" applyFill="1" applyBorder="1" applyAlignment="1">
      <alignment horizontal="center" vertical="center" wrapText="1"/>
    </xf>
    <xf numFmtId="0" fontId="22" fillId="44" borderId="52" xfId="0" applyFont="1" applyFill="1" applyBorder="1" applyAlignment="1">
      <alignment vertical="center" wrapText="1"/>
    </xf>
    <xf numFmtId="9" fontId="23" fillId="34" borderId="55" xfId="90" applyNumberFormat="1" applyFont="1" applyFill="1" applyBorder="1" applyAlignment="1">
      <alignment vertical="center"/>
    </xf>
    <xf numFmtId="9" fontId="23" fillId="34" borderId="0" xfId="90" applyNumberFormat="1" applyFont="1" applyFill="1" applyBorder="1" applyAlignment="1">
      <alignment horizontal="center" vertical="center"/>
    </xf>
    <xf numFmtId="179" fontId="22" fillId="0" borderId="46" xfId="0" applyNumberFormat="1" applyFont="1" applyFill="1" applyBorder="1" applyAlignment="1">
      <alignment vertical="center" wrapText="1"/>
    </xf>
    <xf numFmtId="179" fontId="22" fillId="0" borderId="11" xfId="0" applyNumberFormat="1" applyFont="1" applyFill="1" applyBorder="1" applyAlignment="1">
      <alignment horizontal="center" vertical="center" wrapText="1"/>
    </xf>
    <xf numFmtId="179" fontId="23" fillId="0" borderId="47" xfId="0" applyNumberFormat="1" applyFont="1" applyFill="1" applyBorder="1" applyAlignment="1">
      <alignment horizontal="center" vertical="center" wrapText="1"/>
    </xf>
    <xf numFmtId="179" fontId="23" fillId="0" borderId="48" xfId="0" applyNumberFormat="1" applyFont="1" applyFill="1" applyBorder="1" applyAlignment="1">
      <alignment horizontal="center" vertical="center" wrapText="1"/>
    </xf>
    <xf numFmtId="179" fontId="23" fillId="0" borderId="11" xfId="0" applyNumberFormat="1" applyFont="1" applyFill="1" applyBorder="1" applyAlignment="1">
      <alignment horizontal="center" vertical="center" wrapText="1"/>
    </xf>
    <xf numFmtId="179" fontId="23" fillId="0" borderId="13" xfId="0" applyNumberFormat="1" applyFont="1" applyFill="1" applyBorder="1" applyAlignment="1">
      <alignment horizontal="center" vertical="center" wrapText="1"/>
    </xf>
    <xf numFmtId="0" fontId="22" fillId="0" borderId="11" xfId="0" applyFont="1" applyFill="1" applyBorder="1" applyAlignment="1">
      <alignment vertical="center" wrapText="1"/>
    </xf>
    <xf numFmtId="197" fontId="23" fillId="0" borderId="13" xfId="89" applyNumberFormat="1" applyFont="1" applyFill="1" applyBorder="1" applyAlignment="1">
      <alignment horizontal="center" vertical="center" wrapText="1"/>
    </xf>
    <xf numFmtId="9" fontId="22" fillId="0" borderId="46" xfId="0" applyNumberFormat="1" applyFont="1" applyBorder="1" applyAlignment="1">
      <alignment horizontal="center" vertical="center"/>
    </xf>
    <xf numFmtId="9" fontId="22" fillId="0" borderId="11" xfId="0" applyNumberFormat="1" applyFont="1" applyBorder="1" applyAlignment="1">
      <alignment horizontal="center" vertical="center"/>
    </xf>
    <xf numFmtId="9" fontId="23" fillId="0" borderId="47" xfId="0" applyNumberFormat="1" applyFont="1" applyBorder="1" applyAlignment="1">
      <alignment horizontal="center" vertical="center"/>
    </xf>
    <xf numFmtId="9" fontId="23" fillId="0" borderId="48" xfId="0" applyNumberFormat="1" applyFont="1" applyBorder="1" applyAlignment="1">
      <alignment horizontal="center" vertical="center"/>
    </xf>
    <xf numFmtId="9" fontId="23" fillId="0" borderId="11" xfId="0" applyNumberFormat="1" applyFont="1" applyBorder="1" applyAlignment="1">
      <alignment horizontal="center" vertical="center"/>
    </xf>
    <xf numFmtId="9" fontId="23" fillId="0" borderId="13" xfId="0" applyNumberFormat="1" applyFont="1" applyBorder="1" applyAlignment="1">
      <alignment horizontal="center" vertical="center"/>
    </xf>
    <xf numFmtId="9" fontId="23" fillId="34" borderId="51" xfId="90" applyNumberFormat="1" applyFont="1" applyFill="1" applyBorder="1" applyAlignment="1">
      <alignment horizontal="center" vertical="center"/>
    </xf>
    <xf numFmtId="0" fontId="23" fillId="0" borderId="55" xfId="0" applyFont="1" applyBorder="1" applyAlignment="1">
      <alignment horizontal="center" vertical="center" wrapText="1"/>
    </xf>
    <xf numFmtId="0" fontId="22" fillId="34" borderId="56" xfId="0" applyFont="1" applyFill="1" applyBorder="1" applyAlignment="1">
      <alignment vertical="center" wrapText="1"/>
    </xf>
    <xf numFmtId="0" fontId="22" fillId="34" borderId="26" xfId="0" applyFont="1" applyFill="1" applyBorder="1" applyAlignment="1">
      <alignment vertical="center" wrapText="1"/>
    </xf>
    <xf numFmtId="0" fontId="22" fillId="34" borderId="57" xfId="0" applyFont="1" applyFill="1" applyBorder="1" applyAlignment="1">
      <alignment vertical="center" wrapText="1"/>
    </xf>
    <xf numFmtId="0" fontId="22" fillId="0" borderId="36" xfId="0" applyFont="1" applyBorder="1" applyAlignment="1">
      <alignment horizontal="center" vertical="center"/>
    </xf>
    <xf numFmtId="0" fontId="22" fillId="0" borderId="25" xfId="0" applyFont="1" applyBorder="1" applyAlignment="1">
      <alignment horizontal="center" vertical="center"/>
    </xf>
    <xf numFmtId="0" fontId="22" fillId="0" borderId="34" xfId="0" applyFont="1" applyBorder="1" applyAlignment="1">
      <alignment horizontal="center" vertical="center"/>
    </xf>
    <xf numFmtId="0" fontId="23" fillId="0" borderId="37" xfId="0" applyFont="1" applyBorder="1" applyAlignment="1">
      <alignment horizontal="center" vertical="center"/>
    </xf>
    <xf numFmtId="0" fontId="23" fillId="0" borderId="34" xfId="0" applyFont="1" applyBorder="1" applyAlignment="1">
      <alignment horizontal="center" vertical="center"/>
    </xf>
    <xf numFmtId="0" fontId="23" fillId="0" borderId="25" xfId="0" applyFont="1" applyBorder="1" applyAlignment="1">
      <alignment horizontal="center" vertical="center"/>
    </xf>
    <xf numFmtId="0" fontId="23" fillId="0" borderId="38" xfId="0" applyFont="1" applyBorder="1" applyAlignment="1">
      <alignment horizontal="center" vertical="center"/>
    </xf>
    <xf numFmtId="0" fontId="23" fillId="0" borderId="42" xfId="0" applyFont="1" applyBorder="1" applyAlignment="1">
      <alignment horizontal="center" vertical="center"/>
    </xf>
    <xf numFmtId="0" fontId="22" fillId="34" borderId="57" xfId="0" applyFont="1" applyFill="1" applyBorder="1" applyAlignment="1">
      <alignment horizontal="left" vertical="center" wrapText="1"/>
    </xf>
    <xf numFmtId="0" fontId="22" fillId="0" borderId="17" xfId="0" applyFont="1" applyBorder="1" applyAlignment="1">
      <alignment horizontal="center" vertical="center"/>
    </xf>
    <xf numFmtId="0" fontId="23" fillId="0" borderId="26" xfId="0" applyFont="1" applyBorder="1" applyAlignment="1">
      <alignment horizontal="center" vertical="center"/>
    </xf>
    <xf numFmtId="0" fontId="23" fillId="0" borderId="39" xfId="0" applyFont="1" applyBorder="1" applyAlignment="1">
      <alignment horizontal="center" vertical="center"/>
    </xf>
    <xf numFmtId="0" fontId="22" fillId="36" borderId="58" xfId="0" applyFont="1" applyFill="1" applyBorder="1" applyAlignment="1">
      <alignment horizontal="left" vertical="center" wrapText="1"/>
    </xf>
    <xf numFmtId="3" fontId="22" fillId="34" borderId="44" xfId="0" applyNumberFormat="1" applyFont="1" applyFill="1" applyBorder="1" applyAlignment="1">
      <alignment horizontal="center" vertical="center"/>
    </xf>
    <xf numFmtId="9" fontId="22" fillId="34" borderId="59" xfId="90" applyFont="1" applyFill="1" applyBorder="1" applyAlignment="1">
      <alignment horizontal="center" vertical="center"/>
    </xf>
    <xf numFmtId="3" fontId="22" fillId="34" borderId="35" xfId="0" applyNumberFormat="1" applyFont="1" applyFill="1" applyBorder="1" applyAlignment="1">
      <alignment horizontal="center" vertical="center"/>
    </xf>
    <xf numFmtId="9" fontId="22" fillId="34" borderId="14" xfId="90" applyFont="1" applyFill="1" applyBorder="1" applyAlignment="1">
      <alignment horizontal="center" vertical="center"/>
    </xf>
    <xf numFmtId="9" fontId="22" fillId="34" borderId="60" xfId="90" applyFont="1" applyFill="1" applyBorder="1" applyAlignment="1">
      <alignment horizontal="center" vertical="center"/>
    </xf>
    <xf numFmtId="9" fontId="23" fillId="34" borderId="51" xfId="90" applyFont="1" applyFill="1" applyBorder="1" applyAlignment="1">
      <alignment horizontal="center" vertical="center"/>
    </xf>
    <xf numFmtId="0" fontId="22" fillId="34" borderId="58" xfId="0" applyFont="1" applyFill="1" applyBorder="1" applyAlignment="1">
      <alignment horizontal="left" vertical="center" wrapText="1"/>
    </xf>
    <xf numFmtId="0" fontId="22" fillId="34" borderId="44" xfId="0" applyFont="1" applyFill="1" applyBorder="1" applyAlignment="1">
      <alignment horizontal="left" vertical="center" wrapText="1"/>
    </xf>
    <xf numFmtId="0" fontId="22" fillId="34" borderId="27" xfId="0" applyFont="1" applyFill="1" applyBorder="1" applyAlignment="1">
      <alignment horizontal="center" vertical="center" wrapText="1"/>
    </xf>
    <xf numFmtId="0" fontId="23" fillId="34" borderId="53" xfId="0" applyFont="1" applyFill="1" applyBorder="1" applyAlignment="1">
      <alignment horizontal="center" vertical="center" wrapText="1"/>
    </xf>
    <xf numFmtId="0" fontId="23" fillId="34" borderId="35"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3" fillId="34" borderId="14" xfId="0" applyFont="1" applyFill="1" applyBorder="1" applyAlignment="1">
      <alignment horizontal="center" vertical="center" wrapText="1"/>
    </xf>
    <xf numFmtId="0" fontId="22" fillId="34" borderId="27" xfId="0" applyFont="1" applyFill="1" applyBorder="1" applyAlignment="1">
      <alignment horizontal="left" vertical="center" wrapText="1"/>
    </xf>
    <xf numFmtId="0" fontId="22" fillId="34" borderId="27" xfId="0" applyFont="1" applyFill="1" applyBorder="1" applyAlignment="1">
      <alignment/>
    </xf>
    <xf numFmtId="0" fontId="22" fillId="36" borderId="57" xfId="0" applyFont="1" applyFill="1" applyBorder="1" applyAlignment="1">
      <alignment horizontal="left" vertical="center" wrapText="1"/>
    </xf>
    <xf numFmtId="9" fontId="22" fillId="34" borderId="46" xfId="90" applyFont="1" applyFill="1" applyBorder="1" applyAlignment="1">
      <alignment horizontal="center" vertical="center"/>
    </xf>
    <xf numFmtId="9" fontId="22" fillId="34" borderId="25" xfId="90" applyFont="1" applyFill="1" applyBorder="1" applyAlignment="1">
      <alignment horizontal="center" vertical="center"/>
    </xf>
    <xf numFmtId="9" fontId="22" fillId="34" borderId="34" xfId="90" applyFont="1" applyFill="1" applyBorder="1" applyAlignment="1">
      <alignment horizontal="center" vertical="center"/>
    </xf>
    <xf numFmtId="9" fontId="22" fillId="34" borderId="37" xfId="90" applyFont="1" applyFill="1" applyBorder="1" applyAlignment="1">
      <alignment horizontal="center" vertical="center"/>
    </xf>
    <xf numFmtId="9" fontId="22" fillId="34" borderId="61" xfId="90" applyFont="1" applyFill="1" applyBorder="1" applyAlignment="1">
      <alignment horizontal="center" vertical="center"/>
    </xf>
    <xf numFmtId="9" fontId="23" fillId="34" borderId="42" xfId="90" applyFont="1" applyFill="1" applyBorder="1" applyAlignment="1">
      <alignment horizontal="center" vertical="center"/>
    </xf>
    <xf numFmtId="0" fontId="23" fillId="34" borderId="29" xfId="0" applyFont="1" applyFill="1" applyBorder="1" applyAlignment="1">
      <alignment horizontal="center" vertical="center" wrapText="1"/>
    </xf>
    <xf numFmtId="9" fontId="22" fillId="0" borderId="35" xfId="0" applyNumberFormat="1" applyFont="1" applyBorder="1" applyAlignment="1">
      <alignment horizontal="center" vertical="center"/>
    </xf>
    <xf numFmtId="9" fontId="22" fillId="0" borderId="12" xfId="0" applyNumberFormat="1" applyFont="1" applyBorder="1" applyAlignment="1">
      <alignment horizontal="center" vertical="center"/>
    </xf>
    <xf numFmtId="9" fontId="23" fillId="0" borderId="14" xfId="0" applyNumberFormat="1" applyFont="1" applyBorder="1" applyAlignment="1">
      <alignment horizontal="center" vertical="center"/>
    </xf>
    <xf numFmtId="9" fontId="23" fillId="0" borderId="35" xfId="0" applyNumberFormat="1" applyFont="1" applyBorder="1" applyAlignment="1">
      <alignment horizontal="center" vertical="center"/>
    </xf>
    <xf numFmtId="9" fontId="23" fillId="0" borderId="12" xfId="0" applyNumberFormat="1" applyFont="1" applyBorder="1" applyAlignment="1">
      <alignment horizontal="center" vertical="center"/>
    </xf>
    <xf numFmtId="197" fontId="22" fillId="0" borderId="62" xfId="0" applyNumberFormat="1" applyFont="1" applyBorder="1" applyAlignment="1">
      <alignment horizontal="center" vertical="center"/>
    </xf>
    <xf numFmtId="197" fontId="22" fillId="0" borderId="12" xfId="0" applyNumberFormat="1" applyFont="1" applyBorder="1" applyAlignment="1">
      <alignment horizontal="center" vertical="center"/>
    </xf>
    <xf numFmtId="0" fontId="23" fillId="0" borderId="63" xfId="0" applyFont="1" applyBorder="1" applyAlignment="1">
      <alignment horizontal="center" vertical="center" wrapText="1"/>
    </xf>
    <xf numFmtId="0" fontId="23" fillId="34" borderId="0" xfId="0" applyFont="1" applyFill="1" applyBorder="1" applyAlignment="1">
      <alignment horizontal="center" vertical="center" wrapText="1"/>
    </xf>
    <xf numFmtId="9" fontId="22" fillId="0" borderId="48" xfId="0" applyNumberFormat="1" applyFont="1" applyBorder="1" applyAlignment="1">
      <alignment horizontal="center" vertical="center"/>
    </xf>
    <xf numFmtId="197" fontId="22" fillId="0" borderId="46" xfId="0" applyNumberFormat="1" applyFont="1" applyBorder="1" applyAlignment="1">
      <alignment horizontal="center" vertical="center"/>
    </xf>
    <xf numFmtId="197" fontId="22" fillId="0" borderId="11" xfId="0" applyNumberFormat="1" applyFont="1" applyBorder="1" applyAlignment="1">
      <alignment horizontal="center" vertical="center"/>
    </xf>
    <xf numFmtId="0" fontId="23" fillId="34" borderId="51" xfId="0" applyFont="1" applyFill="1" applyBorder="1" applyAlignment="1">
      <alignment horizontal="center" vertical="center" wrapText="1"/>
    </xf>
    <xf numFmtId="0" fontId="22" fillId="34" borderId="64" xfId="0" applyFont="1" applyFill="1" applyBorder="1" applyAlignment="1">
      <alignment horizontal="left" vertical="center" wrapText="1"/>
    </xf>
    <xf numFmtId="1" fontId="22" fillId="0" borderId="48" xfId="0" applyNumberFormat="1" applyFont="1" applyBorder="1" applyAlignment="1">
      <alignment horizontal="center" vertical="center"/>
    </xf>
    <xf numFmtId="1" fontId="22" fillId="0" borderId="11" xfId="0" applyNumberFormat="1" applyFont="1" applyBorder="1" applyAlignment="1">
      <alignment horizontal="center" vertical="center"/>
    </xf>
    <xf numFmtId="1" fontId="23" fillId="0" borderId="13" xfId="0" applyNumberFormat="1" applyFont="1" applyBorder="1" applyAlignment="1">
      <alignment horizontal="center" vertical="center"/>
    </xf>
    <xf numFmtId="1" fontId="23" fillId="0" borderId="48" xfId="0" applyNumberFormat="1" applyFont="1" applyBorder="1" applyAlignment="1">
      <alignment horizontal="center" vertical="center"/>
    </xf>
    <xf numFmtId="1" fontId="23" fillId="0" borderId="11" xfId="0" applyNumberFormat="1" applyFont="1" applyBorder="1" applyAlignment="1">
      <alignment horizontal="center" vertical="center"/>
    </xf>
    <xf numFmtId="1" fontId="22" fillId="0" borderId="46" xfId="0" applyNumberFormat="1" applyFont="1" applyBorder="1" applyAlignment="1">
      <alignment horizontal="center" vertical="center"/>
    </xf>
    <xf numFmtId="0" fontId="22" fillId="34" borderId="34" xfId="0" applyFont="1" applyFill="1" applyBorder="1" applyAlignment="1">
      <alignment vertical="center" wrapText="1"/>
    </xf>
    <xf numFmtId="0" fontId="22" fillId="44" borderId="57" xfId="0" applyFont="1" applyFill="1" applyBorder="1" applyAlignment="1">
      <alignment vertical="center" wrapText="1"/>
    </xf>
    <xf numFmtId="197" fontId="22" fillId="34" borderId="33" xfId="90" applyNumberFormat="1" applyFont="1" applyFill="1" applyBorder="1" applyAlignment="1">
      <alignment horizontal="center" vertical="center" wrapText="1"/>
    </xf>
    <xf numFmtId="0" fontId="22" fillId="34" borderId="37"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3" fillId="34" borderId="37" xfId="0" applyFont="1" applyFill="1" applyBorder="1" applyAlignment="1">
      <alignment horizontal="center" vertical="center" wrapText="1"/>
    </xf>
    <xf numFmtId="0" fontId="23" fillId="34" borderId="61" xfId="0" applyFont="1" applyFill="1" applyBorder="1" applyAlignment="1">
      <alignment horizontal="center" vertical="center" wrapText="1"/>
    </xf>
    <xf numFmtId="2" fontId="22" fillId="34" borderId="34" xfId="0" applyNumberFormat="1" applyFont="1" applyFill="1" applyBorder="1" applyAlignment="1">
      <alignment horizontal="center" vertical="center" wrapText="1"/>
    </xf>
    <xf numFmtId="0" fontId="22" fillId="0" borderId="39" xfId="0" applyFont="1" applyBorder="1" applyAlignment="1">
      <alignment horizontal="center" vertical="center"/>
    </xf>
    <xf numFmtId="0" fontId="22" fillId="0" borderId="38" xfId="0" applyFont="1" applyBorder="1" applyAlignment="1">
      <alignment horizontal="center" vertical="center"/>
    </xf>
    <xf numFmtId="0" fontId="22" fillId="34" borderId="59" xfId="0" applyFont="1" applyFill="1" applyBorder="1" applyAlignment="1">
      <alignment horizontal="left" vertical="center" wrapText="1"/>
    </xf>
    <xf numFmtId="0" fontId="22" fillId="36" borderId="65" xfId="0" applyFont="1" applyFill="1" applyBorder="1" applyAlignment="1">
      <alignment horizontal="left" vertical="center" wrapText="1"/>
    </xf>
    <xf numFmtId="197" fontId="22" fillId="0" borderId="66" xfId="0" applyNumberFormat="1" applyFont="1" applyBorder="1" applyAlignment="1">
      <alignment horizontal="center" vertical="center" wrapText="1"/>
    </xf>
    <xf numFmtId="197" fontId="22" fillId="0" borderId="63" xfId="0" applyNumberFormat="1" applyFont="1" applyBorder="1" applyAlignment="1">
      <alignment horizontal="center" vertical="center" wrapText="1"/>
    </xf>
    <xf numFmtId="197" fontId="22" fillId="0" borderId="62" xfId="0" applyNumberFormat="1" applyFont="1" applyBorder="1" applyAlignment="1">
      <alignment horizontal="center" vertical="center" wrapText="1"/>
    </xf>
    <xf numFmtId="197" fontId="23" fillId="0" borderId="59" xfId="0" applyNumberFormat="1" applyFont="1" applyBorder="1" applyAlignment="1">
      <alignment horizontal="center" vertical="center" wrapText="1"/>
    </xf>
    <xf numFmtId="197" fontId="22" fillId="0" borderId="35" xfId="0" applyNumberFormat="1" applyFont="1" applyBorder="1" applyAlignment="1">
      <alignment horizontal="center" vertical="center" wrapText="1"/>
    </xf>
    <xf numFmtId="197" fontId="23" fillId="0" borderId="14" xfId="0" applyNumberFormat="1" applyFont="1" applyBorder="1" applyAlignment="1">
      <alignment horizontal="center" vertical="center" wrapText="1"/>
    </xf>
    <xf numFmtId="197" fontId="23" fillId="0" borderId="60" xfId="0" applyNumberFormat="1" applyFont="1" applyBorder="1" applyAlignment="1">
      <alignment horizontal="center" vertical="center" wrapText="1"/>
    </xf>
    <xf numFmtId="2" fontId="22" fillId="0" borderId="35" xfId="0" applyNumberFormat="1" applyFont="1" applyBorder="1" applyAlignment="1">
      <alignment horizontal="center" vertical="center" wrapText="1"/>
    </xf>
    <xf numFmtId="0" fontId="22" fillId="34" borderId="58" xfId="0" applyFont="1" applyFill="1" applyBorder="1" applyAlignment="1">
      <alignment vertical="center" wrapText="1"/>
    </xf>
    <xf numFmtId="197" fontId="22" fillId="0" borderId="12" xfId="0" applyNumberFormat="1" applyFont="1" applyBorder="1" applyAlignment="1">
      <alignment horizontal="center" vertical="center" wrapText="1"/>
    </xf>
    <xf numFmtId="197" fontId="23" fillId="0" borderId="35" xfId="0" applyNumberFormat="1" applyFont="1" applyBorder="1" applyAlignment="1">
      <alignment horizontal="center" vertical="center" wrapText="1"/>
    </xf>
    <xf numFmtId="197" fontId="23" fillId="0" borderId="12" xfId="0" applyNumberFormat="1" applyFont="1" applyBorder="1" applyAlignment="1">
      <alignment horizontal="center" vertical="center" wrapText="1"/>
    </xf>
    <xf numFmtId="0" fontId="22" fillId="34" borderId="47" xfId="0" applyFont="1" applyFill="1" applyBorder="1" applyAlignment="1">
      <alignment horizontal="left" vertical="center" wrapText="1"/>
    </xf>
    <xf numFmtId="0" fontId="22" fillId="36" borderId="67" xfId="0" applyFont="1" applyFill="1" applyBorder="1" applyAlignment="1">
      <alignment vertical="center" wrapText="1"/>
    </xf>
    <xf numFmtId="0" fontId="22" fillId="34" borderId="48"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46" xfId="0" applyFont="1" applyFill="1" applyBorder="1" applyAlignment="1">
      <alignment horizontal="center" vertical="center" wrapText="1"/>
    </xf>
    <xf numFmtId="0" fontId="23" fillId="34" borderId="47" xfId="0"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23" fillId="34" borderId="49" xfId="0" applyFont="1" applyFill="1" applyBorder="1" applyAlignment="1">
      <alignment horizontal="center" vertical="center" wrapText="1"/>
    </xf>
    <xf numFmtId="0" fontId="22" fillId="34" borderId="43" xfId="0" applyFont="1" applyFill="1" applyBorder="1" applyAlignment="1">
      <alignment vertical="center" wrapText="1"/>
    </xf>
    <xf numFmtId="0" fontId="22" fillId="34" borderId="46" xfId="0" applyFont="1" applyFill="1" applyBorder="1" applyAlignment="1">
      <alignment vertical="center" wrapText="1"/>
    </xf>
    <xf numFmtId="0" fontId="22" fillId="34" borderId="11" xfId="0" applyFont="1" applyFill="1" applyBorder="1" applyAlignment="1">
      <alignment horizontal="center" vertical="center" wrapText="1"/>
    </xf>
    <xf numFmtId="0" fontId="23" fillId="34" borderId="48"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2" fillId="34" borderId="25" xfId="0" applyFont="1" applyFill="1" applyBorder="1" applyAlignment="1">
      <alignment horizontal="left" vertical="center" wrapText="1"/>
    </xf>
    <xf numFmtId="0" fontId="22" fillId="44" borderId="68" xfId="0" applyFont="1" applyFill="1" applyBorder="1" applyAlignment="1">
      <alignment vertical="center" wrapText="1"/>
    </xf>
    <xf numFmtId="0" fontId="22" fillId="34" borderId="38" xfId="0" applyFont="1" applyFill="1" applyBorder="1" applyAlignment="1">
      <alignment horizontal="center" vertical="center" wrapText="1"/>
    </xf>
    <xf numFmtId="0" fontId="23" fillId="34" borderId="25" xfId="0" applyFont="1" applyFill="1" applyBorder="1" applyAlignment="1">
      <alignment horizontal="center" vertical="center" wrapText="1"/>
    </xf>
    <xf numFmtId="0" fontId="22" fillId="34" borderId="39" xfId="0" applyFont="1" applyFill="1" applyBorder="1" applyAlignment="1">
      <alignment horizontal="center" vertical="center" wrapText="1"/>
    </xf>
    <xf numFmtId="0" fontId="23" fillId="34" borderId="34" xfId="0" applyFont="1" applyFill="1" applyBorder="1" applyAlignment="1">
      <alignment horizontal="center" vertical="center" wrapText="1"/>
    </xf>
    <xf numFmtId="0" fontId="23" fillId="34" borderId="39" xfId="0" applyFont="1" applyFill="1" applyBorder="1" applyAlignment="1">
      <alignment horizontal="center" vertical="center" wrapText="1"/>
    </xf>
    <xf numFmtId="0" fontId="23" fillId="0" borderId="37" xfId="0" applyFont="1" applyBorder="1" applyAlignment="1">
      <alignment horizontal="center" vertical="center" wrapText="1"/>
    </xf>
    <xf numFmtId="0" fontId="48" fillId="0" borderId="0" xfId="0" applyFont="1" applyBorder="1" applyAlignment="1">
      <alignment/>
    </xf>
    <xf numFmtId="0" fontId="49" fillId="0" borderId="0" xfId="0" applyFont="1" applyBorder="1" applyAlignment="1">
      <alignment/>
    </xf>
    <xf numFmtId="0" fontId="48" fillId="0" borderId="0" xfId="0" applyFont="1" applyBorder="1" applyAlignment="1">
      <alignment horizontal="center"/>
    </xf>
    <xf numFmtId="0" fontId="49" fillId="0" borderId="0" xfId="0" applyFont="1" applyBorder="1" applyAlignment="1">
      <alignment horizontal="center"/>
    </xf>
    <xf numFmtId="4" fontId="48" fillId="0" borderId="0" xfId="0" applyNumberFormat="1" applyFont="1" applyBorder="1" applyAlignment="1">
      <alignment/>
    </xf>
    <xf numFmtId="43" fontId="48" fillId="0" borderId="0" xfId="60" applyFont="1" applyBorder="1" applyAlignment="1">
      <alignment/>
    </xf>
    <xf numFmtId="204" fontId="48" fillId="0" borderId="0" xfId="0" applyNumberFormat="1" applyFont="1" applyBorder="1" applyAlignment="1">
      <alignment/>
    </xf>
    <xf numFmtId="0" fontId="29" fillId="45" borderId="11" xfId="0" applyFont="1" applyFill="1" applyBorder="1" applyAlignment="1">
      <alignment vertical="center" wrapText="1"/>
    </xf>
    <xf numFmtId="0" fontId="31" fillId="34" borderId="11" xfId="0" applyFont="1" applyFill="1" applyBorder="1" applyAlignment="1">
      <alignment horizontal="center" vertical="center" wrapText="1"/>
    </xf>
    <xf numFmtId="0" fontId="31" fillId="39" borderId="11" xfId="0" applyFont="1" applyFill="1" applyBorder="1" applyAlignment="1">
      <alignment horizontal="center" vertical="center" wrapText="1"/>
    </xf>
    <xf numFmtId="0" fontId="31" fillId="0" borderId="11" xfId="0" applyFont="1" applyBorder="1" applyAlignment="1">
      <alignment horizontal="center"/>
    </xf>
    <xf numFmtId="0" fontId="29" fillId="34" borderId="11" xfId="0" applyFont="1" applyFill="1" applyBorder="1" applyAlignment="1">
      <alignment horizontal="center" vertical="center" wrapText="1"/>
    </xf>
    <xf numFmtId="0" fontId="31" fillId="0" borderId="11" xfId="0" applyFont="1" applyBorder="1" applyAlignment="1">
      <alignment wrapText="1"/>
    </xf>
    <xf numFmtId="0" fontId="31" fillId="0" borderId="11" xfId="0" applyFont="1" applyBorder="1" applyAlignment="1">
      <alignment horizontal="center" vertical="center"/>
    </xf>
    <xf numFmtId="0" fontId="31" fillId="34" borderId="11" xfId="0" applyFont="1" applyFill="1" applyBorder="1" applyAlignment="1">
      <alignment vertical="center" wrapText="1"/>
    </xf>
    <xf numFmtId="0" fontId="31" fillId="0" borderId="11" xfId="0" applyFont="1" applyBorder="1" applyAlignment="1">
      <alignment/>
    </xf>
    <xf numFmtId="0" fontId="31" fillId="39" borderId="11" xfId="0" applyFont="1" applyFill="1" applyBorder="1" applyAlignment="1">
      <alignment horizontal="center" vertical="center" wrapText="1"/>
    </xf>
    <xf numFmtId="0" fontId="30" fillId="39"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39" borderId="11" xfId="0" applyFont="1" applyFill="1" applyBorder="1" applyAlignment="1">
      <alignment horizontal="center" vertical="center"/>
    </xf>
    <xf numFmtId="0" fontId="29" fillId="34" borderId="47" xfId="0" applyFont="1" applyFill="1" applyBorder="1" applyAlignment="1">
      <alignment horizontal="center" vertical="center" wrapText="1"/>
    </xf>
    <xf numFmtId="0" fontId="50" fillId="0" borderId="11" xfId="0" applyFont="1" applyBorder="1" applyAlignment="1">
      <alignment horizontal="left" vertical="center" wrapText="1"/>
    </xf>
    <xf numFmtId="0" fontId="31" fillId="0" borderId="46" xfId="0" applyFont="1" applyBorder="1" applyAlignment="1">
      <alignment horizontal="center" vertical="center"/>
    </xf>
    <xf numFmtId="0" fontId="31" fillId="40" borderId="11" xfId="0" applyFont="1" applyFill="1" applyBorder="1" applyAlignment="1">
      <alignment vertical="center" wrapText="1"/>
    </xf>
    <xf numFmtId="0" fontId="31" fillId="34" borderId="11" xfId="0" applyFont="1" applyFill="1" applyBorder="1" applyAlignment="1">
      <alignment horizontal="center" vertical="center"/>
    </xf>
    <xf numFmtId="0" fontId="31" fillId="34" borderId="11" xfId="0" applyFont="1" applyFill="1" applyBorder="1" applyAlignment="1">
      <alignment horizontal="center" vertical="center" wrapText="1"/>
    </xf>
    <xf numFmtId="0" fontId="29" fillId="39" borderId="11" xfId="0" applyFont="1" applyFill="1" applyBorder="1" applyAlignment="1">
      <alignment horizontal="center" vertical="center" wrapText="1"/>
    </xf>
    <xf numFmtId="0" fontId="31" fillId="36" borderId="11" xfId="0" applyFont="1" applyFill="1" applyBorder="1" applyAlignment="1">
      <alignment vertical="center" wrapText="1"/>
    </xf>
    <xf numFmtId="0" fontId="29" fillId="39" borderId="11" xfId="0" applyFont="1" applyFill="1" applyBorder="1" applyAlignment="1">
      <alignment vertical="center" wrapText="1"/>
    </xf>
    <xf numFmtId="0" fontId="50" fillId="34" borderId="11" xfId="0" applyFont="1" applyFill="1" applyBorder="1" applyAlignment="1">
      <alignment vertical="center"/>
    </xf>
    <xf numFmtId="0" fontId="31" fillId="0" borderId="11" xfId="0" applyFont="1" applyBorder="1" applyAlignment="1">
      <alignment horizontal="center" wrapText="1"/>
    </xf>
    <xf numFmtId="0" fontId="29" fillId="36" borderId="69" xfId="0" applyFont="1" applyFill="1" applyBorder="1" applyAlignment="1">
      <alignment vertical="center" wrapText="1"/>
    </xf>
    <xf numFmtId="0" fontId="31" fillId="36" borderId="49" xfId="0" applyFont="1" applyFill="1" applyBorder="1" applyAlignment="1">
      <alignment vertical="center" wrapText="1"/>
    </xf>
    <xf numFmtId="0" fontId="31" fillId="34" borderId="11" xfId="0" applyFont="1" applyFill="1" applyBorder="1" applyAlignment="1">
      <alignment horizontal="left" vertical="center" wrapText="1"/>
    </xf>
    <xf numFmtId="0" fontId="30" fillId="34" borderId="11" xfId="0" applyFont="1" applyFill="1" applyBorder="1" applyAlignment="1">
      <alignment horizontal="center" vertical="center" wrapText="1"/>
    </xf>
    <xf numFmtId="0" fontId="0" fillId="0" borderId="11" xfId="0" applyBorder="1" applyAlignment="1">
      <alignment/>
    </xf>
    <xf numFmtId="0" fontId="9" fillId="34" borderId="70" xfId="0" applyFont="1" applyFill="1" applyBorder="1" applyAlignment="1">
      <alignment/>
    </xf>
    <xf numFmtId="0" fontId="9" fillId="34" borderId="0" xfId="0" applyFont="1" applyFill="1" applyBorder="1" applyAlignment="1">
      <alignment/>
    </xf>
    <xf numFmtId="0" fontId="7" fillId="34" borderId="0" xfId="0" applyFont="1" applyFill="1" applyBorder="1" applyAlignment="1">
      <alignment/>
    </xf>
    <xf numFmtId="4" fontId="7" fillId="34" borderId="0" xfId="0" applyNumberFormat="1" applyFont="1" applyFill="1" applyBorder="1" applyAlignment="1">
      <alignment horizontal="center"/>
    </xf>
    <xf numFmtId="0" fontId="7" fillId="34" borderId="71" xfId="0" applyFont="1" applyFill="1" applyBorder="1" applyAlignment="1">
      <alignment/>
    </xf>
    <xf numFmtId="200" fontId="9" fillId="35" borderId="11" xfId="0" applyNumberFormat="1" applyFont="1" applyFill="1" applyBorder="1" applyAlignment="1">
      <alignment horizontal="center" vertical="center" wrapText="1"/>
    </xf>
    <xf numFmtId="4" fontId="9" fillId="35" borderId="11" xfId="0" applyNumberFormat="1" applyFont="1" applyFill="1" applyBorder="1" applyAlignment="1">
      <alignment horizontal="center" vertical="center" wrapText="1"/>
    </xf>
    <xf numFmtId="0" fontId="9" fillId="35" borderId="11" xfId="0" applyFont="1" applyFill="1" applyBorder="1" applyAlignment="1">
      <alignment horizontal="center" vertical="center"/>
    </xf>
    <xf numFmtId="200" fontId="9" fillId="35" borderId="69" xfId="0" applyNumberFormat="1" applyFont="1" applyFill="1" applyBorder="1" applyAlignment="1">
      <alignment vertical="center" wrapText="1"/>
    </xf>
    <xf numFmtId="0" fontId="9" fillId="35" borderId="17" xfId="0" applyFont="1" applyFill="1" applyBorder="1" applyAlignment="1">
      <alignment horizontal="center" vertical="center"/>
    </xf>
    <xf numFmtId="0" fontId="7" fillId="36" borderId="11" xfId="0" applyFont="1" applyFill="1" applyBorder="1" applyAlignment="1">
      <alignment vertical="center" wrapText="1"/>
    </xf>
    <xf numFmtId="2" fontId="51" fillId="0" borderId="11" xfId="43" applyNumberFormat="1" applyFont="1" applyFill="1" applyBorder="1" applyAlignment="1">
      <alignment horizontal="center" vertical="center" wrapText="1"/>
    </xf>
    <xf numFmtId="2" fontId="7" fillId="0" borderId="11" xfId="0" applyNumberFormat="1" applyFont="1" applyBorder="1" applyAlignment="1">
      <alignment horizontal="center" vertical="center"/>
    </xf>
    <xf numFmtId="0" fontId="7" fillId="41" borderId="11" xfId="0" applyFont="1" applyFill="1" applyBorder="1" applyAlignment="1">
      <alignment horizontal="center" vertical="center" wrapText="1"/>
    </xf>
    <xf numFmtId="0" fontId="7" fillId="41" borderId="11" xfId="0" applyFont="1" applyFill="1" applyBorder="1" applyAlignment="1">
      <alignment horizontal="center" vertical="center"/>
    </xf>
    <xf numFmtId="2" fontId="7" fillId="41" borderId="11" xfId="0" applyNumberFormat="1" applyFont="1" applyFill="1" applyBorder="1" applyAlignment="1">
      <alignment horizontal="center" vertical="center"/>
    </xf>
    <xf numFmtId="171" fontId="10" fillId="36" borderId="11" xfId="43" applyFont="1" applyFill="1" applyBorder="1" applyAlignment="1">
      <alignment horizontal="left" vertical="center" wrapText="1"/>
    </xf>
    <xf numFmtId="0" fontId="10" fillId="36" borderId="11" xfId="0" applyFont="1" applyFill="1" applyBorder="1" applyAlignment="1">
      <alignment vertical="center" wrapText="1"/>
    </xf>
    <xf numFmtId="0" fontId="10" fillId="36" borderId="11" xfId="0" applyFont="1" applyFill="1" applyBorder="1" applyAlignment="1">
      <alignment vertical="center"/>
    </xf>
    <xf numFmtId="0" fontId="10" fillId="36" borderId="11" xfId="0" applyFont="1" applyFill="1" applyBorder="1" applyAlignment="1">
      <alignment horizontal="left" vertical="center" wrapText="1"/>
    </xf>
    <xf numFmtId="0" fontId="7" fillId="41" borderId="11" xfId="0" applyFont="1" applyFill="1" applyBorder="1" applyAlignment="1">
      <alignment horizontal="left" vertical="center" wrapText="1"/>
    </xf>
    <xf numFmtId="192" fontId="7" fillId="41" borderId="11" xfId="0" applyNumberFormat="1" applyFont="1" applyFill="1" applyBorder="1" applyAlignment="1">
      <alignment horizontal="center" vertical="center"/>
    </xf>
    <xf numFmtId="9" fontId="7" fillId="41" borderId="11" xfId="87" applyFont="1" applyFill="1" applyBorder="1" applyAlignment="1">
      <alignment horizontal="center" vertical="center"/>
    </xf>
    <xf numFmtId="0" fontId="9" fillId="35" borderId="11" xfId="0" applyFont="1" applyFill="1" applyBorder="1" applyAlignment="1">
      <alignment/>
    </xf>
    <xf numFmtId="2" fontId="9" fillId="35" borderId="11" xfId="0" applyNumberFormat="1" applyFont="1" applyFill="1" applyBorder="1" applyAlignment="1">
      <alignment horizontal="center" vertical="center"/>
    </xf>
    <xf numFmtId="0" fontId="7" fillId="0" borderId="54" xfId="0" applyFont="1" applyBorder="1" applyAlignment="1">
      <alignment/>
    </xf>
    <xf numFmtId="4" fontId="7" fillId="0" borderId="48" xfId="0" applyNumberFormat="1" applyFont="1" applyBorder="1" applyAlignment="1">
      <alignment/>
    </xf>
    <xf numFmtId="4" fontId="7" fillId="0" borderId="0" xfId="0" applyNumberFormat="1" applyFont="1" applyBorder="1" applyAlignment="1">
      <alignment/>
    </xf>
    <xf numFmtId="0" fontId="22" fillId="0" borderId="43" xfId="0" applyFont="1" applyFill="1" applyBorder="1" applyAlignment="1">
      <alignment horizontal="left" vertical="center" wrapText="1"/>
    </xf>
    <xf numFmtId="0" fontId="7" fillId="40" borderId="0" xfId="0" applyFont="1" applyFill="1" applyAlignment="1">
      <alignment/>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39" borderId="0" xfId="0" applyFill="1" applyAlignment="1">
      <alignment/>
    </xf>
    <xf numFmtId="0" fontId="0" fillId="34" borderId="0" xfId="0" applyFill="1" applyAlignment="1">
      <alignment/>
    </xf>
    <xf numFmtId="9" fontId="1" fillId="0" borderId="0" xfId="87" applyFont="1" applyAlignment="1">
      <alignment/>
    </xf>
    <xf numFmtId="0" fontId="38" fillId="34" borderId="11" xfId="0" applyFont="1" applyFill="1" applyBorder="1" applyAlignment="1">
      <alignment horizontal="justify" vertical="center" wrapText="1"/>
    </xf>
    <xf numFmtId="0" fontId="54" fillId="0" borderId="11" xfId="0" applyFont="1" applyBorder="1" applyAlignment="1">
      <alignment/>
    </xf>
    <xf numFmtId="0" fontId="38" fillId="34" borderId="11" xfId="0" applyFont="1" applyFill="1" applyBorder="1" applyAlignment="1">
      <alignment horizontal="center" vertical="center" wrapText="1"/>
    </xf>
    <xf numFmtId="0" fontId="38" fillId="34" borderId="11" xfId="0" applyFont="1" applyFill="1" applyBorder="1" applyAlignment="1">
      <alignment horizontal="left" vertical="center" wrapText="1"/>
    </xf>
    <xf numFmtId="171" fontId="38" fillId="0" borderId="11" xfId="43" applyFont="1" applyBorder="1" applyAlignment="1">
      <alignment horizontal="center" vertical="center" wrapText="1"/>
    </xf>
    <xf numFmtId="0" fontId="54" fillId="0" borderId="11" xfId="0" applyFont="1" applyBorder="1" applyAlignment="1">
      <alignment horizontal="center" vertical="center"/>
    </xf>
    <xf numFmtId="0" fontId="38" fillId="0" borderId="11" xfId="0" applyFont="1" applyFill="1" applyBorder="1" applyAlignment="1">
      <alignment horizontal="center" vertical="center" wrapText="1"/>
    </xf>
    <xf numFmtId="0" fontId="37" fillId="37" borderId="17" xfId="0" applyFont="1" applyFill="1" applyBorder="1" applyAlignment="1">
      <alignment horizontal="center" vertical="center" wrapText="1"/>
    </xf>
    <xf numFmtId="3" fontId="54" fillId="34" borderId="12" xfId="43" applyNumberFormat="1" applyFont="1" applyFill="1" applyBorder="1" applyAlignment="1">
      <alignment horizontal="center" vertical="center" wrapText="1"/>
    </xf>
    <xf numFmtId="0" fontId="38" fillId="34" borderId="39" xfId="0" applyFont="1" applyFill="1" applyBorder="1" applyAlignment="1">
      <alignment horizontal="justify" vertical="center" wrapText="1"/>
    </xf>
    <xf numFmtId="0" fontId="38" fillId="34" borderId="39"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54" fillId="34" borderId="11" xfId="0" applyFont="1" applyFill="1" applyBorder="1" applyAlignment="1">
      <alignment horizontal="justify" vertical="center" wrapText="1"/>
    </xf>
    <xf numFmtId="0" fontId="54" fillId="0" borderId="12" xfId="0" applyFont="1" applyBorder="1" applyAlignment="1">
      <alignment/>
    </xf>
    <xf numFmtId="0" fontId="38" fillId="34" borderId="12" xfId="0" applyFont="1" applyFill="1" applyBorder="1" applyAlignment="1">
      <alignment horizontal="center" vertical="center" wrapText="1"/>
    </xf>
    <xf numFmtId="0" fontId="54" fillId="34" borderId="11" xfId="0" applyFont="1" applyFill="1" applyBorder="1" applyAlignment="1">
      <alignment horizontal="center" vertical="center"/>
    </xf>
    <xf numFmtId="0" fontId="38" fillId="34" borderId="11" xfId="75" applyFont="1" applyFill="1" applyBorder="1" applyAlignment="1">
      <alignment horizontal="center" vertical="center"/>
      <protection/>
    </xf>
    <xf numFmtId="0" fontId="0" fillId="0" borderId="0" xfId="0" applyAlignment="1">
      <alignment/>
    </xf>
    <xf numFmtId="0" fontId="38" fillId="0" borderId="11" xfId="0" applyFont="1" applyBorder="1" applyAlignment="1">
      <alignment horizontal="center" vertical="center"/>
    </xf>
    <xf numFmtId="0" fontId="37" fillId="37" borderId="69" xfId="0" applyFont="1" applyFill="1" applyBorder="1" applyAlignment="1">
      <alignment horizontal="center" vertical="center" wrapText="1"/>
    </xf>
    <xf numFmtId="0" fontId="54" fillId="34" borderId="12" xfId="0" applyFont="1" applyFill="1" applyBorder="1" applyAlignment="1">
      <alignment horizontal="center" vertical="center"/>
    </xf>
    <xf numFmtId="0" fontId="37" fillId="37" borderId="36" xfId="0" applyFont="1" applyFill="1" applyBorder="1" applyAlignment="1">
      <alignment horizontal="center" vertical="center" wrapText="1"/>
    </xf>
    <xf numFmtId="0" fontId="38" fillId="34" borderId="38" xfId="0" applyFont="1" applyFill="1" applyBorder="1" applyAlignment="1">
      <alignment horizontal="justify" vertical="center" wrapText="1"/>
    </xf>
    <xf numFmtId="0" fontId="38" fillId="34" borderId="57" xfId="0" applyFont="1" applyFill="1" applyBorder="1" applyAlignment="1">
      <alignment horizontal="center" vertical="center" wrapText="1"/>
    </xf>
    <xf numFmtId="0" fontId="38" fillId="34" borderId="25" xfId="0" applyFont="1" applyFill="1" applyBorder="1" applyAlignment="1">
      <alignment horizontal="center" vertical="center" wrapText="1"/>
    </xf>
    <xf numFmtId="0" fontId="38" fillId="34" borderId="57" xfId="0" applyFont="1" applyFill="1" applyBorder="1" applyAlignment="1">
      <alignment horizontal="justify" vertical="center" wrapText="1"/>
    </xf>
    <xf numFmtId="0" fontId="37" fillId="37" borderId="26" xfId="0" applyFont="1" applyFill="1" applyBorder="1" applyAlignment="1">
      <alignment horizontal="center" vertical="center" wrapText="1"/>
    </xf>
    <xf numFmtId="0" fontId="37" fillId="37" borderId="72" xfId="0" applyFont="1" applyFill="1" applyBorder="1" applyAlignment="1">
      <alignment horizontal="center" vertical="center" wrapText="1"/>
    </xf>
    <xf numFmtId="0" fontId="37" fillId="37" borderId="73" xfId="0" applyFont="1" applyFill="1" applyBorder="1" applyAlignment="1">
      <alignment horizontal="center" vertical="center" wrapText="1"/>
    </xf>
    <xf numFmtId="0" fontId="37" fillId="37" borderId="50" xfId="79" applyFont="1" applyFill="1" applyBorder="1" applyAlignment="1">
      <alignment horizontal="center" vertical="center" wrapText="1"/>
      <protection/>
    </xf>
    <xf numFmtId="0" fontId="54" fillId="34" borderId="38" xfId="0" applyFont="1" applyFill="1" applyBorder="1" applyAlignment="1">
      <alignment horizontal="justify" vertical="center" wrapText="1"/>
    </xf>
    <xf numFmtId="0" fontId="54" fillId="34" borderId="25" xfId="0" applyFont="1" applyFill="1" applyBorder="1" applyAlignment="1">
      <alignment horizontal="justify" vertical="center" wrapText="1"/>
    </xf>
    <xf numFmtId="0" fontId="37" fillId="37" borderId="52" xfId="79" applyFont="1" applyFill="1" applyBorder="1" applyAlignment="1">
      <alignment horizontal="center" vertical="center" wrapText="1"/>
      <protection/>
    </xf>
    <xf numFmtId="9" fontId="38" fillId="0" borderId="11" xfId="0" applyNumberFormat="1" applyFont="1" applyFill="1" applyBorder="1" applyAlignment="1">
      <alignment horizontal="center" vertical="center" wrapText="1"/>
    </xf>
    <xf numFmtId="0" fontId="38" fillId="46" borderId="11" xfId="0" applyFont="1" applyFill="1" applyBorder="1" applyAlignment="1">
      <alignment horizontal="center" vertical="center" wrapText="1"/>
    </xf>
    <xf numFmtId="9" fontId="38" fillId="46" borderId="11" xfId="0" applyNumberFormat="1" applyFont="1" applyFill="1" applyBorder="1" applyAlignment="1">
      <alignment horizontal="center" vertical="center" wrapText="1"/>
    </xf>
    <xf numFmtId="9" fontId="38" fillId="0" borderId="11" xfId="43" applyNumberFormat="1" applyFont="1" applyBorder="1" applyAlignment="1">
      <alignment horizontal="center" vertical="center" wrapText="1"/>
    </xf>
    <xf numFmtId="9" fontId="38" fillId="46" borderId="11" xfId="87" applyFont="1" applyFill="1" applyBorder="1" applyAlignment="1">
      <alignment horizontal="center" vertical="center" wrapText="1"/>
    </xf>
    <xf numFmtId="0" fontId="54" fillId="34" borderId="11" xfId="0" applyFont="1" applyFill="1" applyBorder="1" applyAlignment="1">
      <alignment vertical="center" wrapText="1"/>
    </xf>
    <xf numFmtId="0" fontId="54" fillId="0" borderId="35" xfId="0" applyFont="1" applyBorder="1" applyAlignment="1">
      <alignment horizontal="center" vertical="center"/>
    </xf>
    <xf numFmtId="0" fontId="38" fillId="34" borderId="12" xfId="0" applyFont="1" applyFill="1" applyBorder="1" applyAlignment="1">
      <alignment horizontal="justify" vertical="center" wrapText="1"/>
    </xf>
    <xf numFmtId="0" fontId="38" fillId="34" borderId="12" xfId="0" applyFont="1" applyFill="1" applyBorder="1" applyAlignment="1">
      <alignment horizontal="left" vertical="center" wrapText="1"/>
    </xf>
    <xf numFmtId="9" fontId="38" fillId="34" borderId="12" xfId="0" applyNumberFormat="1" applyFont="1" applyFill="1" applyBorder="1" applyAlignment="1">
      <alignment horizontal="center" vertical="center"/>
    </xf>
    <xf numFmtId="9" fontId="38" fillId="34" borderId="12" xfId="0" applyNumberFormat="1" applyFont="1" applyFill="1" applyBorder="1" applyAlignment="1">
      <alignment horizontal="center" vertical="center" wrapText="1"/>
    </xf>
    <xf numFmtId="0" fontId="54" fillId="0" borderId="48" xfId="0" applyFont="1" applyBorder="1" applyAlignment="1">
      <alignment horizontal="center" vertical="center"/>
    </xf>
    <xf numFmtId="0" fontId="38" fillId="34" borderId="34" xfId="0" applyFont="1" applyFill="1" applyBorder="1" applyAlignment="1">
      <alignment horizontal="center" vertical="center" wrapText="1"/>
    </xf>
    <xf numFmtId="0" fontId="38" fillId="0" borderId="11" xfId="0" applyFont="1" applyFill="1" applyBorder="1" applyAlignment="1">
      <alignment horizontal="justify" vertical="center" wrapText="1"/>
    </xf>
    <xf numFmtId="0" fontId="96" fillId="34" borderId="11" xfId="0" applyFont="1" applyFill="1" applyBorder="1" applyAlignment="1">
      <alignment horizontal="center" vertical="center" wrapText="1"/>
    </xf>
    <xf numFmtId="0" fontId="38" fillId="34" borderId="35" xfId="0" applyFont="1" applyFill="1" applyBorder="1" applyAlignment="1">
      <alignment horizontal="center" vertical="center" wrapText="1"/>
    </xf>
    <xf numFmtId="0" fontId="54" fillId="34" borderId="12" xfId="0" applyFont="1" applyFill="1" applyBorder="1" applyAlignment="1">
      <alignment horizontal="justify" vertical="center" wrapText="1"/>
    </xf>
    <xf numFmtId="0" fontId="38" fillId="0" borderId="39" xfId="0" applyFont="1" applyFill="1" applyBorder="1" applyAlignment="1">
      <alignment horizontal="justify" vertical="center" wrapText="1"/>
    </xf>
    <xf numFmtId="0" fontId="96" fillId="34" borderId="39" xfId="0" applyFont="1" applyFill="1" applyBorder="1" applyAlignment="1">
      <alignment horizontal="center" vertical="center" wrapText="1"/>
    </xf>
    <xf numFmtId="0" fontId="38" fillId="34" borderId="39" xfId="0" applyFont="1" applyFill="1" applyBorder="1" applyAlignment="1">
      <alignment vertical="center" wrapText="1"/>
    </xf>
    <xf numFmtId="0" fontId="54" fillId="34" borderId="12" xfId="0" applyFont="1" applyFill="1" applyBorder="1" applyAlignment="1">
      <alignment vertical="center" wrapText="1"/>
    </xf>
    <xf numFmtId="0" fontId="54" fillId="0" borderId="34" xfId="0" applyFont="1" applyBorder="1" applyAlignment="1">
      <alignment horizontal="center" vertical="center"/>
    </xf>
    <xf numFmtId="0" fontId="54" fillId="0" borderId="11" xfId="0" applyFont="1" applyFill="1" applyBorder="1" applyAlignment="1">
      <alignment horizontal="justify" vertical="center" wrapText="1"/>
    </xf>
    <xf numFmtId="0" fontId="54" fillId="0" borderId="11" xfId="0" applyFont="1" applyBorder="1" applyAlignment="1">
      <alignment horizontal="justify" wrapText="1"/>
    </xf>
    <xf numFmtId="0" fontId="54" fillId="0" borderId="11" xfId="0" applyFont="1" applyBorder="1" applyAlignment="1">
      <alignment horizontal="center" vertical="center" wrapText="1"/>
    </xf>
    <xf numFmtId="0" fontId="96" fillId="0" borderId="11" xfId="0" applyFont="1" applyBorder="1" applyAlignment="1">
      <alignment horizontal="center" vertical="center"/>
    </xf>
    <xf numFmtId="0" fontId="54" fillId="0" borderId="12" xfId="0" applyFont="1" applyFill="1" applyBorder="1" applyAlignment="1">
      <alignment horizontal="justify" vertical="center" wrapText="1"/>
    </xf>
    <xf numFmtId="0" fontId="54" fillId="0" borderId="12" xfId="0" applyFont="1" applyBorder="1" applyAlignment="1">
      <alignment horizontal="center" vertical="center"/>
    </xf>
    <xf numFmtId="0" fontId="54" fillId="0" borderId="39" xfId="0" applyFont="1" applyFill="1" applyBorder="1" applyAlignment="1">
      <alignment horizontal="justify" vertical="center" wrapText="1"/>
    </xf>
    <xf numFmtId="0" fontId="38" fillId="0" borderId="39" xfId="0" applyFont="1" applyFill="1" applyBorder="1" applyAlignment="1">
      <alignment horizontal="center" vertical="center" wrapText="1"/>
    </xf>
    <xf numFmtId="0" fontId="96" fillId="34" borderId="11" xfId="0" applyFont="1" applyFill="1" applyBorder="1" applyAlignment="1">
      <alignment horizontal="justify" vertical="center" wrapText="1"/>
    </xf>
    <xf numFmtId="0" fontId="38" fillId="0" borderId="11" xfId="0" applyFont="1" applyFill="1" applyBorder="1" applyAlignment="1">
      <alignment horizontal="center" vertical="center"/>
    </xf>
    <xf numFmtId="0" fontId="96" fillId="34" borderId="12" xfId="0" applyFont="1" applyFill="1" applyBorder="1" applyAlignment="1">
      <alignment horizontal="justify" vertical="center" wrapText="1"/>
    </xf>
    <xf numFmtId="0" fontId="38" fillId="0" borderId="12" xfId="0" applyFont="1" applyFill="1" applyBorder="1" applyAlignment="1">
      <alignment horizontal="left" vertical="center" wrapText="1"/>
    </xf>
    <xf numFmtId="0" fontId="96" fillId="34" borderId="12" xfId="0" applyFont="1" applyFill="1" applyBorder="1" applyAlignment="1">
      <alignment horizontal="center" vertical="center" wrapText="1"/>
    </xf>
    <xf numFmtId="0" fontId="38" fillId="0" borderId="12" xfId="0" applyFont="1" applyFill="1" applyBorder="1" applyAlignment="1">
      <alignment horizontal="center" vertical="center"/>
    </xf>
    <xf numFmtId="0" fontId="38" fillId="0" borderId="39" xfId="0" applyFont="1" applyFill="1" applyBorder="1" applyAlignment="1">
      <alignment horizontal="center" vertical="center"/>
    </xf>
    <xf numFmtId="0" fontId="38" fillId="34" borderId="35" xfId="0" applyFont="1" applyFill="1" applyBorder="1" applyAlignment="1">
      <alignment horizontal="center" vertical="center"/>
    </xf>
    <xf numFmtId="0" fontId="38" fillId="34" borderId="12" xfId="0" applyFont="1" applyFill="1" applyBorder="1" applyAlignment="1">
      <alignment horizontal="center" vertical="center"/>
    </xf>
    <xf numFmtId="171" fontId="54" fillId="34" borderId="12" xfId="43" applyFont="1" applyFill="1" applyBorder="1" applyAlignment="1">
      <alignment horizontal="center" vertical="center"/>
    </xf>
    <xf numFmtId="0" fontId="54" fillId="34" borderId="48" xfId="0" applyFont="1" applyFill="1" applyBorder="1" applyAlignment="1">
      <alignment horizontal="center" vertical="center"/>
    </xf>
    <xf numFmtId="0" fontId="54" fillId="34" borderId="34" xfId="0" applyFont="1" applyFill="1" applyBorder="1" applyAlignment="1">
      <alignment horizontal="center" vertical="center"/>
    </xf>
    <xf numFmtId="0" fontId="38" fillId="46" borderId="11" xfId="0" applyFont="1" applyFill="1" applyBorder="1" applyAlignment="1">
      <alignment/>
    </xf>
    <xf numFmtId="0" fontId="38" fillId="0" borderId="11" xfId="0" applyFont="1" applyBorder="1" applyAlignment="1">
      <alignment/>
    </xf>
    <xf numFmtId="9" fontId="38" fillId="0" borderId="11" xfId="0" applyNumberFormat="1" applyFont="1" applyBorder="1" applyAlignment="1">
      <alignment horizontal="center" vertical="center" wrapText="1"/>
    </xf>
    <xf numFmtId="0" fontId="38" fillId="46" borderId="11" xfId="0" applyFont="1" applyFill="1" applyBorder="1" applyAlignment="1">
      <alignment horizontal="justify" vertical="center" wrapText="1"/>
    </xf>
    <xf numFmtId="0" fontId="38" fillId="46" borderId="48" xfId="0" applyFont="1" applyFill="1" applyBorder="1" applyAlignment="1">
      <alignment horizontal="center" vertical="center" wrapText="1"/>
    </xf>
    <xf numFmtId="0" fontId="38" fillId="46" borderId="11" xfId="0" applyFont="1" applyFill="1" applyBorder="1" applyAlignment="1">
      <alignment horizontal="left" vertical="center" wrapText="1"/>
    </xf>
    <xf numFmtId="0" fontId="96" fillId="0" borderId="48" xfId="0" applyFont="1" applyBorder="1" applyAlignment="1">
      <alignment horizontal="center" vertical="center"/>
    </xf>
    <xf numFmtId="0" fontId="54" fillId="46" borderId="11" xfId="0" applyFont="1" applyFill="1" applyBorder="1" applyAlignment="1">
      <alignment horizontal="justify" vertical="center" wrapText="1"/>
    </xf>
    <xf numFmtId="0" fontId="38" fillId="34" borderId="14" xfId="0" applyFont="1" applyFill="1" applyBorder="1" applyAlignment="1">
      <alignment horizontal="justify" vertical="center" wrapText="1"/>
    </xf>
    <xf numFmtId="0" fontId="38" fillId="34" borderId="13" xfId="0" applyFont="1" applyFill="1" applyBorder="1" applyAlignment="1">
      <alignment horizontal="justify" vertical="center" wrapText="1"/>
    </xf>
    <xf numFmtId="0" fontId="38" fillId="34" borderId="37" xfId="0" applyFont="1" applyFill="1" applyBorder="1" applyAlignment="1">
      <alignment horizontal="justify" vertical="center" wrapText="1"/>
    </xf>
    <xf numFmtId="0" fontId="38" fillId="0" borderId="14" xfId="79" applyFont="1" applyFill="1" applyBorder="1" applyAlignment="1">
      <alignment horizontal="justify" vertical="center" wrapText="1"/>
      <protection/>
    </xf>
    <xf numFmtId="0" fontId="38" fillId="0" borderId="13" xfId="79" applyFont="1" applyFill="1" applyBorder="1" applyAlignment="1">
      <alignment horizontal="left" vertical="center" wrapText="1"/>
      <protection/>
    </xf>
    <xf numFmtId="0" fontId="96" fillId="34" borderId="13" xfId="0" applyFont="1" applyFill="1" applyBorder="1" applyAlignment="1">
      <alignment horizontal="justify" vertical="center" wrapText="1"/>
    </xf>
    <xf numFmtId="0" fontId="38" fillId="0" borderId="13" xfId="0" applyFont="1" applyFill="1" applyBorder="1" applyAlignment="1">
      <alignment vertical="center" wrapText="1"/>
    </xf>
    <xf numFmtId="0" fontId="38" fillId="34" borderId="37" xfId="79" applyFont="1" applyFill="1" applyBorder="1" applyAlignment="1">
      <alignment horizontal="left" vertical="center" wrapText="1"/>
      <protection/>
    </xf>
    <xf numFmtId="0" fontId="38" fillId="34" borderId="13" xfId="0" applyFont="1" applyFill="1" applyBorder="1" applyAlignment="1">
      <alignment horizontal="left" vertical="center" wrapText="1"/>
    </xf>
    <xf numFmtId="0" fontId="38" fillId="34" borderId="14" xfId="0" applyFont="1" applyFill="1" applyBorder="1" applyAlignment="1">
      <alignment horizontal="left" vertical="center" wrapText="1"/>
    </xf>
    <xf numFmtId="0" fontId="54" fillId="0" borderId="13" xfId="0" applyFont="1" applyBorder="1" applyAlignment="1">
      <alignment vertical="center"/>
    </xf>
    <xf numFmtId="0" fontId="54" fillId="34" borderId="14" xfId="79" applyFont="1" applyFill="1" applyBorder="1" applyAlignment="1">
      <alignment vertical="center" wrapText="1"/>
      <protection/>
    </xf>
    <xf numFmtId="0" fontId="38" fillId="46" borderId="13" xfId="0" applyFont="1" applyFill="1" applyBorder="1" applyAlignment="1">
      <alignment horizontal="justify" vertical="center" wrapText="1"/>
    </xf>
    <xf numFmtId="0" fontId="38" fillId="34" borderId="17" xfId="0" applyFont="1" applyFill="1" applyBorder="1" applyAlignment="1">
      <alignment horizontal="justify" vertical="center" wrapText="1"/>
    </xf>
    <xf numFmtId="0" fontId="96" fillId="0" borderId="17" xfId="0" applyFont="1" applyBorder="1" applyAlignment="1">
      <alignment horizontal="center" vertical="center"/>
    </xf>
    <xf numFmtId="0" fontId="96" fillId="46" borderId="16" xfId="0" applyFont="1" applyFill="1" applyBorder="1" applyAlignment="1">
      <alignment horizontal="center" vertical="center"/>
    </xf>
    <xf numFmtId="0" fontId="38" fillId="46" borderId="15" xfId="0" applyFont="1" applyFill="1" applyBorder="1" applyAlignment="1">
      <alignment horizontal="justify" vertical="center" wrapText="1"/>
    </xf>
    <xf numFmtId="0" fontId="96" fillId="46" borderId="15" xfId="0" applyFont="1" applyFill="1" applyBorder="1" applyAlignment="1">
      <alignment horizontal="center" vertical="center"/>
    </xf>
    <xf numFmtId="0" fontId="96" fillId="46" borderId="28" xfId="0" applyFont="1" applyFill="1" applyBorder="1" applyAlignment="1">
      <alignment horizontal="center" vertical="center"/>
    </xf>
    <xf numFmtId="0" fontId="0" fillId="46" borderId="0" xfId="0" applyFill="1" applyAlignment="1">
      <alignment/>
    </xf>
    <xf numFmtId="0" fontId="96" fillId="34" borderId="13" xfId="0" applyFont="1" applyFill="1" applyBorder="1" applyAlignment="1">
      <alignment horizontal="justify" vertical="center" wrapText="1"/>
    </xf>
    <xf numFmtId="0" fontId="38" fillId="46" borderId="11" xfId="0" applyFont="1" applyFill="1" applyBorder="1" applyAlignment="1">
      <alignment horizontal="justify" vertical="center" wrapText="1"/>
    </xf>
    <xf numFmtId="0" fontId="38" fillId="34" borderId="55" xfId="0" applyFont="1" applyFill="1" applyBorder="1" applyAlignment="1">
      <alignment horizontal="justify" vertical="center" wrapText="1"/>
    </xf>
    <xf numFmtId="0" fontId="38" fillId="46" borderId="27" xfId="0" applyFont="1" applyFill="1" applyBorder="1" applyAlignment="1">
      <alignment horizontal="justify" vertical="center" wrapText="1"/>
    </xf>
    <xf numFmtId="0" fontId="97" fillId="0" borderId="13" xfId="0" applyFont="1" applyBorder="1" applyAlignment="1">
      <alignment horizontal="center" wrapText="1"/>
    </xf>
    <xf numFmtId="0" fontId="38" fillId="46" borderId="54" xfId="0" applyFont="1" applyFill="1" applyBorder="1" applyAlignment="1">
      <alignment horizontal="center" vertical="center" wrapText="1"/>
    </xf>
    <xf numFmtId="0" fontId="38" fillId="34" borderId="27" xfId="0" applyFont="1" applyFill="1" applyBorder="1" applyAlignment="1">
      <alignment horizontal="center" vertical="center" wrapText="1"/>
    </xf>
    <xf numFmtId="9" fontId="38" fillId="46" borderId="27" xfId="0" applyNumberFormat="1" applyFont="1" applyFill="1" applyBorder="1" applyAlignment="1">
      <alignment horizontal="center" vertical="center" wrapText="1"/>
    </xf>
    <xf numFmtId="0" fontId="38" fillId="46" borderId="39" xfId="0" applyFont="1" applyFill="1" applyBorder="1" applyAlignment="1">
      <alignment horizontal="left" vertical="center" wrapText="1"/>
    </xf>
    <xf numFmtId="0" fontId="38" fillId="34" borderId="37" xfId="0" applyFont="1" applyFill="1" applyBorder="1" applyAlignment="1">
      <alignment horizontal="center" vertical="center" wrapText="1"/>
    </xf>
    <xf numFmtId="171" fontId="38" fillId="0" borderId="39" xfId="43" applyFont="1" applyFill="1" applyBorder="1" applyAlignment="1">
      <alignment vertical="center" wrapText="1"/>
    </xf>
    <xf numFmtId="0" fontId="38" fillId="34" borderId="13" xfId="0" applyFont="1" applyFill="1" applyBorder="1" applyAlignment="1">
      <alignment horizontal="center" vertical="center" wrapText="1"/>
    </xf>
    <xf numFmtId="171" fontId="38" fillId="34" borderId="11" xfId="43" applyFont="1" applyFill="1" applyBorder="1" applyAlignment="1">
      <alignment horizontal="justify" vertical="center" wrapText="1"/>
    </xf>
    <xf numFmtId="171" fontId="38" fillId="34" borderId="13" xfId="43" applyFont="1" applyFill="1" applyBorder="1" applyAlignment="1">
      <alignment horizontal="center" vertical="center" wrapText="1"/>
    </xf>
    <xf numFmtId="171" fontId="38" fillId="34" borderId="11" xfId="43" applyFont="1" applyFill="1" applyBorder="1" applyAlignment="1">
      <alignment horizontal="left" vertical="center" wrapText="1"/>
    </xf>
    <xf numFmtId="171" fontId="38" fillId="34" borderId="12" xfId="43" applyFont="1" applyFill="1" applyBorder="1" applyAlignment="1">
      <alignment horizontal="center" vertical="center" wrapText="1"/>
    </xf>
    <xf numFmtId="171" fontId="38" fillId="34" borderId="39" xfId="43" applyFont="1" applyFill="1" applyBorder="1" applyAlignment="1">
      <alignment horizontal="justify" vertical="center" wrapText="1"/>
    </xf>
    <xf numFmtId="0" fontId="38" fillId="34" borderId="25" xfId="0" applyFont="1" applyFill="1" applyBorder="1" applyAlignment="1">
      <alignment horizontal="justify" vertical="center" wrapText="1"/>
    </xf>
    <xf numFmtId="0" fontId="54" fillId="0" borderId="12" xfId="79" applyFont="1" applyFill="1" applyBorder="1" applyAlignment="1">
      <alignment horizontal="left" vertical="center" wrapText="1"/>
      <protection/>
    </xf>
    <xf numFmtId="171" fontId="54" fillId="46" borderId="12" xfId="43" applyFont="1" applyFill="1" applyBorder="1" applyAlignment="1">
      <alignment vertical="center" wrapText="1"/>
    </xf>
    <xf numFmtId="0" fontId="54" fillId="34" borderId="12" xfId="79" applyFont="1" applyFill="1" applyBorder="1" applyAlignment="1">
      <alignment horizontal="left" vertical="center" wrapText="1"/>
      <protection/>
    </xf>
    <xf numFmtId="0" fontId="54" fillId="34" borderId="14" xfId="79" applyFont="1" applyFill="1" applyBorder="1" applyAlignment="1">
      <alignment horizontal="center" vertical="center" wrapText="1"/>
      <protection/>
    </xf>
    <xf numFmtId="0" fontId="38" fillId="34" borderId="11" xfId="0" applyFont="1" applyFill="1" applyBorder="1" applyAlignment="1">
      <alignment vertical="center" wrapText="1"/>
    </xf>
    <xf numFmtId="171" fontId="38" fillId="34" borderId="11" xfId="43" applyFont="1" applyFill="1" applyBorder="1" applyAlignment="1">
      <alignment vertical="center" wrapText="1"/>
    </xf>
    <xf numFmtId="171" fontId="54" fillId="46" borderId="11" xfId="43" applyFont="1" applyFill="1" applyBorder="1" applyAlignment="1">
      <alignment horizontal="justify" vertical="center" wrapText="1"/>
    </xf>
    <xf numFmtId="0" fontId="38" fillId="0" borderId="11" xfId="79" applyFont="1" applyFill="1" applyBorder="1" applyAlignment="1">
      <alignment horizontal="left" vertical="center" wrapText="1"/>
      <protection/>
    </xf>
    <xf numFmtId="171" fontId="38" fillId="34" borderId="11" xfId="43" applyFont="1" applyFill="1" applyBorder="1" applyAlignment="1">
      <alignment horizontal="center" vertical="center" wrapText="1"/>
    </xf>
    <xf numFmtId="171" fontId="38" fillId="34" borderId="11" xfId="43" applyFont="1" applyFill="1" applyBorder="1" applyAlignment="1">
      <alignment horizontal="right" vertical="center" wrapText="1"/>
    </xf>
    <xf numFmtId="193" fontId="38" fillId="34" borderId="11" xfId="43" applyNumberFormat="1" applyFont="1" applyFill="1" applyBorder="1" applyAlignment="1">
      <alignment horizontal="right" vertical="center" wrapText="1"/>
    </xf>
    <xf numFmtId="193" fontId="38" fillId="34" borderId="11" xfId="43" applyNumberFormat="1" applyFont="1" applyFill="1" applyBorder="1" applyAlignment="1">
      <alignment horizontal="left" vertical="center" wrapText="1"/>
    </xf>
    <xf numFmtId="0" fontId="38" fillId="34" borderId="26" xfId="0" applyFont="1" applyFill="1" applyBorder="1" applyAlignment="1">
      <alignment horizontal="justify" vertical="center" wrapText="1"/>
    </xf>
    <xf numFmtId="171" fontId="96" fillId="46" borderId="17" xfId="43" applyFont="1" applyFill="1" applyBorder="1" applyAlignment="1">
      <alignment horizontal="right" vertical="center"/>
    </xf>
    <xf numFmtId="0" fontId="96" fillId="46" borderId="17" xfId="0" applyFont="1" applyFill="1" applyBorder="1" applyAlignment="1">
      <alignment horizontal="left" vertical="center" wrapText="1"/>
    </xf>
    <xf numFmtId="0" fontId="38" fillId="46" borderId="18" xfId="0" applyFont="1" applyFill="1" applyBorder="1" applyAlignment="1">
      <alignment horizontal="center" vertical="center"/>
    </xf>
    <xf numFmtId="0" fontId="38" fillId="46" borderId="16" xfId="0" applyFont="1" applyFill="1" applyBorder="1" applyAlignment="1">
      <alignment horizontal="justify" vertical="center" wrapText="1"/>
    </xf>
    <xf numFmtId="171" fontId="38" fillId="46" borderId="17" xfId="43" applyFont="1" applyFill="1" applyBorder="1" applyAlignment="1">
      <alignment horizontal="right" vertical="center"/>
    </xf>
    <xf numFmtId="171" fontId="38" fillId="34" borderId="12" xfId="43" applyFont="1" applyFill="1" applyBorder="1" applyAlignment="1">
      <alignment horizontal="justify" vertical="center" wrapText="1"/>
    </xf>
    <xf numFmtId="0" fontId="38" fillId="34" borderId="14" xfId="0" applyFont="1" applyFill="1" applyBorder="1" applyAlignment="1">
      <alignment horizontal="center" vertical="center" wrapText="1"/>
    </xf>
    <xf numFmtId="4" fontId="54" fillId="0" borderId="12" xfId="0" applyNumberFormat="1" applyFont="1" applyBorder="1" applyAlignment="1">
      <alignment horizontal="right" vertical="center"/>
    </xf>
    <xf numFmtId="4" fontId="54" fillId="0" borderId="11" xfId="0" applyNumberFormat="1" applyFont="1" applyBorder="1" applyAlignment="1">
      <alignment horizontal="right" vertical="center"/>
    </xf>
    <xf numFmtId="0" fontId="38" fillId="34" borderId="11" xfId="79" applyFont="1" applyFill="1" applyBorder="1" applyAlignment="1">
      <alignment horizontal="left" vertical="center" wrapText="1"/>
      <protection/>
    </xf>
    <xf numFmtId="0" fontId="38" fillId="34" borderId="13" xfId="79" applyFont="1" applyFill="1" applyBorder="1" applyAlignment="1">
      <alignment horizontal="center" vertical="center" wrapText="1"/>
      <protection/>
    </xf>
    <xf numFmtId="4" fontId="54" fillId="0" borderId="11" xfId="0" applyNumberFormat="1" applyFont="1" applyBorder="1" applyAlignment="1">
      <alignment horizontal="right"/>
    </xf>
    <xf numFmtId="0" fontId="54" fillId="0" borderId="11" xfId="0" applyFont="1" applyFill="1" applyBorder="1" applyAlignment="1">
      <alignment horizontal="left" vertical="center" wrapText="1"/>
    </xf>
    <xf numFmtId="171" fontId="54" fillId="0" borderId="11" xfId="43" applyFont="1" applyFill="1" applyBorder="1" applyAlignment="1">
      <alignment horizontal="right" vertical="center" wrapText="1"/>
    </xf>
    <xf numFmtId="171" fontId="38" fillId="0" borderId="39" xfId="43" applyFont="1" applyFill="1" applyBorder="1" applyAlignment="1">
      <alignment horizontal="right" vertical="center" wrapText="1"/>
    </xf>
    <xf numFmtId="0" fontId="38" fillId="34" borderId="37" xfId="79" applyFont="1" applyFill="1" applyBorder="1" applyAlignment="1">
      <alignment horizontal="center" vertical="center" wrapText="1"/>
      <protection/>
    </xf>
    <xf numFmtId="0" fontId="38" fillId="0" borderId="12" xfId="79" applyFont="1" applyFill="1" applyBorder="1" applyAlignment="1">
      <alignment horizontal="justify" vertical="center" wrapText="1"/>
      <protection/>
    </xf>
    <xf numFmtId="171" fontId="38" fillId="0" borderId="12" xfId="43" applyFont="1" applyFill="1" applyBorder="1" applyAlignment="1">
      <alignment horizontal="center" vertical="center" wrapText="1"/>
    </xf>
    <xf numFmtId="4" fontId="38" fillId="34" borderId="12" xfId="53" applyNumberFormat="1" applyFont="1" applyFill="1" applyBorder="1" applyAlignment="1">
      <alignment horizontal="left" vertical="center" wrapText="1"/>
    </xf>
    <xf numFmtId="4" fontId="38" fillId="34" borderId="11" xfId="53" applyNumberFormat="1" applyFont="1" applyFill="1" applyBorder="1" applyAlignment="1">
      <alignment horizontal="right" vertical="center" wrapText="1"/>
    </xf>
    <xf numFmtId="0" fontId="54" fillId="34" borderId="13" xfId="0" applyFont="1" applyFill="1" applyBorder="1" applyAlignment="1">
      <alignment horizontal="center" vertical="center" wrapText="1"/>
    </xf>
    <xf numFmtId="171" fontId="96" fillId="34" borderId="11" xfId="43" applyFont="1" applyFill="1" applyBorder="1" applyAlignment="1">
      <alignment horizontal="justify" vertical="center" wrapText="1"/>
    </xf>
    <xf numFmtId="0" fontId="96" fillId="34" borderId="13" xfId="0" applyFont="1" applyFill="1" applyBorder="1" applyAlignment="1">
      <alignment horizontal="center" vertical="center" wrapText="1"/>
    </xf>
    <xf numFmtId="0" fontId="38" fillId="0" borderId="11" xfId="79" applyFont="1" applyFill="1" applyBorder="1" applyAlignment="1">
      <alignment vertical="center" wrapText="1"/>
      <protection/>
    </xf>
    <xf numFmtId="0" fontId="38" fillId="34" borderId="11" xfId="79" applyFont="1" applyFill="1" applyBorder="1" applyAlignment="1">
      <alignment horizontal="center" vertical="center" wrapText="1"/>
      <protection/>
    </xf>
    <xf numFmtId="0" fontId="38" fillId="0" borderId="39" xfId="79" applyFont="1" applyFill="1" applyBorder="1" applyAlignment="1">
      <alignment horizontal="left" vertical="center" wrapText="1"/>
      <protection/>
    </xf>
    <xf numFmtId="4" fontId="38" fillId="34" borderId="39" xfId="53" applyNumberFormat="1" applyFont="1" applyFill="1" applyBorder="1" applyAlignment="1">
      <alignment horizontal="right" vertical="center" wrapText="1"/>
    </xf>
    <xf numFmtId="0" fontId="38" fillId="34" borderId="39" xfId="79" applyFont="1" applyFill="1" applyBorder="1" applyAlignment="1">
      <alignment horizontal="center" vertical="center" wrapText="1"/>
      <protection/>
    </xf>
    <xf numFmtId="171" fontId="38" fillId="34" borderId="12" xfId="43" applyFont="1" applyFill="1" applyBorder="1" applyAlignment="1">
      <alignment horizontal="right" vertical="center" wrapText="1"/>
    </xf>
    <xf numFmtId="0" fontId="54" fillId="34" borderId="12" xfId="0" applyFont="1" applyFill="1" applyBorder="1" applyAlignment="1">
      <alignment horizontal="left" vertical="center" wrapText="1"/>
    </xf>
    <xf numFmtId="0" fontId="54" fillId="34" borderId="14" xfId="0" applyFont="1" applyFill="1" applyBorder="1" applyAlignment="1">
      <alignment horizontal="center" vertical="center"/>
    </xf>
    <xf numFmtId="171" fontId="96" fillId="34" borderId="11" xfId="43" applyFont="1" applyFill="1" applyBorder="1" applyAlignment="1">
      <alignment horizontal="right" vertical="center" wrapText="1"/>
    </xf>
    <xf numFmtId="0" fontId="54" fillId="34" borderId="11" xfId="0" applyFont="1" applyFill="1" applyBorder="1" applyAlignment="1">
      <alignment horizontal="left" vertical="center"/>
    </xf>
    <xf numFmtId="0" fontId="54" fillId="34" borderId="13" xfId="0" applyFont="1" applyFill="1" applyBorder="1" applyAlignment="1">
      <alignment horizontal="center" vertical="center"/>
    </xf>
    <xf numFmtId="205" fontId="96" fillId="34" borderId="39" xfId="43" applyNumberFormat="1" applyFont="1" applyFill="1" applyBorder="1" applyAlignment="1">
      <alignment horizontal="right" vertical="center" wrapText="1"/>
    </xf>
    <xf numFmtId="0" fontId="98" fillId="34" borderId="17" xfId="0" applyFont="1" applyFill="1" applyBorder="1" applyAlignment="1">
      <alignment horizontal="justify" vertical="center" wrapText="1"/>
    </xf>
    <xf numFmtId="171" fontId="98" fillId="34" borderId="17" xfId="43" applyFont="1" applyFill="1" applyBorder="1" applyAlignment="1">
      <alignment horizontal="justify" vertical="center" wrapText="1"/>
    </xf>
    <xf numFmtId="0" fontId="98" fillId="34" borderId="17" xfId="0" applyFont="1" applyFill="1" applyBorder="1" applyAlignment="1">
      <alignment horizontal="left" vertical="center" wrapText="1"/>
    </xf>
    <xf numFmtId="0" fontId="98" fillId="34" borderId="18" xfId="0" applyFont="1" applyFill="1" applyBorder="1" applyAlignment="1">
      <alignment horizontal="center" vertical="center" wrapText="1"/>
    </xf>
    <xf numFmtId="0" fontId="38" fillId="34" borderId="18" xfId="0" applyFont="1" applyFill="1" applyBorder="1" applyAlignment="1">
      <alignment horizontal="justify" vertical="center" wrapText="1"/>
    </xf>
    <xf numFmtId="0" fontId="38" fillId="34" borderId="17"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13" xfId="0" applyFont="1" applyFill="1" applyBorder="1" applyAlignment="1">
      <alignment horizontal="justify" vertical="center" wrapText="1"/>
    </xf>
    <xf numFmtId="0" fontId="38" fillId="46" borderId="39" xfId="0" applyFont="1" applyFill="1" applyBorder="1" applyAlignment="1">
      <alignment horizontal="center" vertical="center" wrapText="1"/>
    </xf>
    <xf numFmtId="0" fontId="42" fillId="36" borderId="0" xfId="0" applyFont="1" applyFill="1" applyAlignment="1">
      <alignment horizontal="center" vertical="center"/>
    </xf>
    <xf numFmtId="0" fontId="10" fillId="34" borderId="11"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left" vertical="center" wrapText="1"/>
      <protection locked="0"/>
    </xf>
    <xf numFmtId="0" fontId="7" fillId="34" borderId="11" xfId="0" applyFont="1" applyFill="1" applyBorder="1" applyAlignment="1">
      <alignment horizontal="center" vertical="center" wrapText="1"/>
    </xf>
    <xf numFmtId="9" fontId="8" fillId="34" borderId="11" xfId="0" applyNumberFormat="1"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37" borderId="11"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8" fillId="37" borderId="11" xfId="0" applyFont="1" applyFill="1" applyBorder="1" applyAlignment="1">
      <alignment horizontal="left" vertical="center" wrapText="1"/>
    </xf>
    <xf numFmtId="0" fontId="10" fillId="34" borderId="11"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9" fontId="8" fillId="0" borderId="11" xfId="87" applyFont="1" applyFill="1" applyBorder="1" applyAlignment="1">
      <alignment horizontal="center" vertical="center"/>
    </xf>
    <xf numFmtId="9" fontId="9" fillId="0" borderId="11" xfId="87" applyFont="1" applyFill="1" applyBorder="1" applyAlignment="1">
      <alignment horizontal="center" vertical="center"/>
    </xf>
    <xf numFmtId="9" fontId="43" fillId="0" borderId="11" xfId="87" applyFont="1" applyFill="1" applyBorder="1" applyAlignment="1">
      <alignment horizontal="center" vertical="center"/>
    </xf>
    <xf numFmtId="0" fontId="10" fillId="34" borderId="11" xfId="0"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4" fontId="16" fillId="34"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justify" vertical="center" wrapText="1"/>
    </xf>
    <xf numFmtId="3" fontId="10" fillId="0" borderId="1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xf>
    <xf numFmtId="3" fontId="10" fillId="34" borderId="11" xfId="43" applyNumberFormat="1" applyFont="1" applyFill="1" applyBorder="1" applyAlignment="1">
      <alignment horizontal="left" vertical="center" wrapText="1"/>
    </xf>
    <xf numFmtId="1" fontId="10"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xf>
    <xf numFmtId="0" fontId="10" fillId="34" borderId="11" xfId="0" applyFont="1" applyFill="1" applyBorder="1" applyAlignment="1">
      <alignment vertical="center" wrapText="1"/>
    </xf>
    <xf numFmtId="9" fontId="2" fillId="0" borderId="11" xfId="0" applyNumberFormat="1" applyFont="1" applyFill="1" applyBorder="1" applyAlignment="1">
      <alignment horizontal="center" vertical="center"/>
    </xf>
    <xf numFmtId="0" fontId="10" fillId="29" borderId="11" xfId="0" applyFont="1" applyFill="1" applyBorder="1" applyAlignment="1">
      <alignment horizontal="left" vertical="center" wrapText="1"/>
    </xf>
    <xf numFmtId="9" fontId="8" fillId="0" borderId="11" xfId="87" applyFont="1" applyFill="1" applyBorder="1" applyAlignment="1">
      <alignment horizontal="center" vertical="center" wrapText="1"/>
    </xf>
    <xf numFmtId="0" fontId="16" fillId="0" borderId="11" xfId="0" applyFont="1" applyBorder="1" applyAlignment="1">
      <alignment horizontal="center" vertical="center" wrapText="1"/>
    </xf>
    <xf numFmtId="0" fontId="16" fillId="34" borderId="11" xfId="0" applyFont="1" applyFill="1" applyBorder="1" applyAlignment="1">
      <alignment horizontal="center" vertical="center" wrapText="1"/>
    </xf>
    <xf numFmtId="0" fontId="10" fillId="34" borderId="11" xfId="79" applyFont="1" applyFill="1" applyBorder="1" applyAlignment="1">
      <alignment horizontal="left" vertical="center" wrapText="1"/>
      <protection/>
    </xf>
    <xf numFmtId="0" fontId="10" fillId="0" borderId="11" xfId="79" applyFont="1" applyFill="1" applyBorder="1" applyAlignment="1">
      <alignment horizontal="center" vertical="center" wrapText="1"/>
      <protection/>
    </xf>
    <xf numFmtId="1"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1" fontId="10" fillId="0" borderId="11" xfId="0" applyNumberFormat="1" applyFont="1" applyBorder="1" applyAlignment="1">
      <alignment horizontal="center" vertical="center"/>
    </xf>
    <xf numFmtId="1" fontId="10" fillId="34"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2" fillId="37" borderId="11" xfId="0" applyFont="1" applyFill="1" applyBorder="1" applyAlignment="1">
      <alignment horizontal="center" vertical="center" wrapText="1"/>
    </xf>
    <xf numFmtId="1" fontId="10" fillId="34" borderId="11" xfId="76" applyNumberFormat="1" applyFont="1" applyFill="1" applyBorder="1" applyAlignment="1">
      <alignment horizontal="center" vertical="center" wrapText="1"/>
      <protection/>
    </xf>
    <xf numFmtId="0" fontId="10" fillId="37" borderId="11" xfId="0" applyFont="1" applyFill="1" applyBorder="1" applyAlignment="1">
      <alignment horizontal="left" vertical="center" wrapText="1"/>
    </xf>
    <xf numFmtId="0" fontId="2" fillId="37" borderId="11" xfId="0" applyFont="1" applyFill="1" applyBorder="1" applyAlignment="1">
      <alignment horizontal="center" vertical="center"/>
    </xf>
    <xf numFmtId="0" fontId="2" fillId="37" borderId="11" xfId="0" applyFont="1" applyFill="1" applyBorder="1" applyAlignment="1">
      <alignment horizontal="left" vertical="center" wrapText="1"/>
    </xf>
    <xf numFmtId="0" fontId="16" fillId="34" borderId="11"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0" borderId="11" xfId="0" applyFont="1" applyFill="1" applyBorder="1" applyAlignment="1">
      <alignment horizontal="left" vertical="center" wrapText="1"/>
    </xf>
    <xf numFmtId="4" fontId="10" fillId="34" borderId="11"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39" fillId="37" borderId="11" xfId="0" applyFont="1" applyFill="1" applyBorder="1" applyAlignment="1">
      <alignment horizontal="center" vertical="center" wrapText="1"/>
    </xf>
    <xf numFmtId="4" fontId="16" fillId="0" borderId="11" xfId="0" applyNumberFormat="1" applyFont="1" applyFill="1" applyBorder="1" applyAlignment="1">
      <alignment horizontal="left" vertical="center" wrapText="1"/>
    </xf>
    <xf numFmtId="0" fontId="7" fillId="34" borderId="11"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7" borderId="11" xfId="0" applyFont="1" applyFill="1" applyBorder="1" applyAlignment="1">
      <alignment horizontal="left" vertical="center" wrapText="1"/>
    </xf>
    <xf numFmtId="0" fontId="9" fillId="37" borderId="11" xfId="0" applyFont="1" applyFill="1" applyBorder="1" applyAlignment="1">
      <alignment horizontal="left" vertical="center" wrapText="1"/>
    </xf>
    <xf numFmtId="0" fontId="7" fillId="0" borderId="11" xfId="0" applyFont="1" applyBorder="1" applyAlignment="1">
      <alignment horizontal="center" vertical="center"/>
    </xf>
    <xf numFmtId="0" fontId="7" fillId="34"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7" borderId="11" xfId="0" applyFont="1" applyFill="1" applyBorder="1" applyAlignment="1">
      <alignment horizontal="left" vertical="center" wrapText="1"/>
    </xf>
    <xf numFmtId="0" fontId="7" fillId="34" borderId="11" xfId="79" applyFont="1" applyFill="1" applyBorder="1" applyAlignment="1">
      <alignment horizontal="left" vertical="center" wrapText="1"/>
      <protection/>
    </xf>
    <xf numFmtId="165" fontId="10" fillId="34" borderId="11"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9" fontId="10" fillId="34"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29" borderId="11" xfId="0" applyFont="1" applyFill="1" applyBorder="1" applyAlignment="1">
      <alignment horizontal="center" vertical="center" wrapText="1"/>
    </xf>
    <xf numFmtId="171" fontId="7" fillId="0" borderId="11" xfId="43" applyFont="1" applyFill="1" applyBorder="1" applyAlignment="1">
      <alignment vertical="center" wrapText="1"/>
    </xf>
    <xf numFmtId="0" fontId="10" fillId="34" borderId="11" xfId="83" applyFont="1" applyFill="1" applyBorder="1" applyAlignment="1">
      <alignment horizontal="left" vertical="center" wrapText="1"/>
      <protection/>
    </xf>
    <xf numFmtId="0" fontId="7" fillId="0" borderId="11" xfId="0" applyFont="1" applyFill="1" applyBorder="1" applyAlignment="1">
      <alignment horizontal="justify" vertical="center" wrapText="1"/>
    </xf>
    <xf numFmtId="9" fontId="43" fillId="0" borderId="11" xfId="87" applyFont="1" applyFill="1" applyBorder="1" applyAlignment="1">
      <alignment horizontal="center" vertical="center" wrapText="1"/>
    </xf>
    <xf numFmtId="199" fontId="10" fillId="0" borderId="11" xfId="0" applyNumberFormat="1" applyFont="1" applyFill="1" applyBorder="1" applyAlignment="1">
      <alignment horizontal="center" vertical="center" wrapText="1"/>
    </xf>
    <xf numFmtId="171" fontId="10" fillId="0" borderId="11" xfId="43" applyFont="1" applyFill="1" applyBorder="1" applyAlignment="1">
      <alignment horizontal="center" vertical="center" wrapText="1"/>
    </xf>
    <xf numFmtId="171" fontId="7" fillId="0" borderId="11" xfId="43" applyFont="1" applyFill="1" applyBorder="1" applyAlignment="1">
      <alignment horizontal="center" vertical="center" wrapText="1"/>
    </xf>
    <xf numFmtId="198" fontId="10" fillId="0" borderId="11" xfId="43"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7" fontId="7" fillId="0" borderId="11" xfId="87" applyNumberFormat="1" applyFont="1" applyFill="1" applyBorder="1" applyAlignment="1">
      <alignment horizontal="center" vertical="center" wrapText="1"/>
    </xf>
    <xf numFmtId="1" fontId="7" fillId="34" borderId="11" xfId="0" applyNumberFormat="1" applyFont="1" applyFill="1" applyBorder="1" applyAlignment="1">
      <alignment horizontal="center" vertical="center"/>
    </xf>
    <xf numFmtId="0" fontId="9" fillId="34" borderId="11" xfId="0" applyFont="1" applyFill="1" applyBorder="1" applyAlignment="1">
      <alignment horizontal="center" vertical="center" wrapText="1"/>
    </xf>
    <xf numFmtId="1" fontId="10" fillId="34" borderId="11" xfId="0" applyNumberFormat="1" applyFont="1" applyFill="1" applyBorder="1" applyAlignment="1">
      <alignment horizontal="left" vertical="center" wrapText="1"/>
    </xf>
    <xf numFmtId="1" fontId="10" fillId="0" borderId="11" xfId="42" applyNumberFormat="1" applyFont="1" applyFill="1" applyBorder="1" applyAlignment="1">
      <alignment horizontal="center" vertical="center" wrapText="1"/>
    </xf>
    <xf numFmtId="0" fontId="10" fillId="0" borderId="11" xfId="42" applyFont="1" applyFill="1" applyBorder="1" applyAlignment="1">
      <alignment horizontal="center" vertical="center" wrapText="1"/>
    </xf>
    <xf numFmtId="0" fontId="7" fillId="0" borderId="11" xfId="0" applyFont="1" applyBorder="1" applyAlignment="1">
      <alignment horizontal="left" vertical="center" wrapText="1"/>
    </xf>
    <xf numFmtId="0" fontId="10" fillId="35" borderId="11" xfId="0" applyFont="1" applyFill="1" applyBorder="1" applyAlignment="1">
      <alignment horizontal="left" vertical="center" wrapText="1"/>
    </xf>
    <xf numFmtId="1" fontId="7" fillId="34" borderId="11" xfId="0" applyNumberFormat="1"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171" fontId="10" fillId="34" borderId="11" xfId="6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20" fillId="37" borderId="11" xfId="0" applyFont="1" applyFill="1" applyBorder="1" applyAlignment="1">
      <alignment horizontal="left" vertical="center" wrapText="1"/>
    </xf>
    <xf numFmtId="0" fontId="20" fillId="37" borderId="47" xfId="0" applyFont="1" applyFill="1" applyBorder="1" applyAlignment="1">
      <alignment horizontal="left" vertical="center"/>
    </xf>
    <xf numFmtId="0" fontId="20" fillId="37" borderId="49" xfId="0" applyFont="1" applyFill="1" applyBorder="1" applyAlignment="1">
      <alignment horizontal="left" vertical="center"/>
    </xf>
    <xf numFmtId="0" fontId="20" fillId="37" borderId="46" xfId="0" applyFont="1" applyFill="1" applyBorder="1" applyAlignment="1">
      <alignment horizontal="left" vertical="center"/>
    </xf>
    <xf numFmtId="0" fontId="20" fillId="37" borderId="17" xfId="0" applyFont="1" applyFill="1" applyBorder="1" applyAlignment="1">
      <alignment horizontal="center" vertical="center" wrapText="1"/>
    </xf>
    <xf numFmtId="0" fontId="20" fillId="37" borderId="27" xfId="0" applyFont="1" applyFill="1" applyBorder="1" applyAlignment="1">
      <alignment horizontal="center" vertical="center" wrapText="1"/>
    </xf>
    <xf numFmtId="0" fontId="20" fillId="37" borderId="11" xfId="0" applyFont="1" applyFill="1" applyBorder="1" applyAlignment="1">
      <alignment horizontal="left" vertical="center"/>
    </xf>
    <xf numFmtId="0" fontId="19" fillId="37" borderId="17" xfId="0" applyFont="1" applyFill="1" applyBorder="1" applyAlignment="1">
      <alignment horizontal="center" vertical="center" wrapText="1"/>
    </xf>
    <xf numFmtId="0" fontId="19" fillId="37" borderId="27" xfId="0" applyFont="1" applyFill="1" applyBorder="1" applyAlignment="1">
      <alignment horizontal="center" vertical="center" wrapText="1"/>
    </xf>
    <xf numFmtId="0" fontId="20" fillId="37" borderId="11" xfId="0" applyFont="1" applyFill="1" applyBorder="1" applyAlignment="1">
      <alignment horizontal="center" vertical="center" wrapText="1"/>
    </xf>
    <xf numFmtId="0" fontId="20" fillId="37" borderId="47" xfId="0" applyFont="1" applyFill="1" applyBorder="1" applyAlignment="1">
      <alignment horizontal="center" vertical="center" wrapText="1"/>
    </xf>
    <xf numFmtId="0" fontId="20" fillId="37" borderId="46" xfId="0" applyFont="1" applyFill="1" applyBorder="1" applyAlignment="1">
      <alignment horizontal="center" vertical="center" wrapText="1"/>
    </xf>
    <xf numFmtId="0" fontId="18" fillId="34" borderId="11" xfId="0" applyFont="1" applyFill="1" applyBorder="1" applyAlignment="1">
      <alignment horizontal="center" vertical="center"/>
    </xf>
    <xf numFmtId="0" fontId="20" fillId="37" borderId="11" xfId="0" applyFont="1" applyFill="1" applyBorder="1" applyAlignment="1">
      <alignment horizontal="center" vertical="center"/>
    </xf>
    <xf numFmtId="0" fontId="21" fillId="34" borderId="11" xfId="79" applyFont="1" applyFill="1" applyBorder="1" applyAlignment="1">
      <alignment horizontal="center" vertical="center" wrapText="1"/>
      <protection/>
    </xf>
    <xf numFmtId="0" fontId="21" fillId="34" borderId="11" xfId="0" applyFont="1" applyFill="1" applyBorder="1" applyAlignment="1">
      <alignment horizontal="center" vertical="center" wrapText="1"/>
    </xf>
    <xf numFmtId="0" fontId="19" fillId="37" borderId="47" xfId="0" applyFont="1" applyFill="1" applyBorder="1" applyAlignment="1">
      <alignment horizontal="center" vertical="center" wrapText="1"/>
    </xf>
    <xf numFmtId="0" fontId="19" fillId="37" borderId="46" xfId="0" applyFont="1" applyFill="1" applyBorder="1" applyAlignment="1">
      <alignment horizontal="center" vertical="center" wrapText="1"/>
    </xf>
    <xf numFmtId="0" fontId="20" fillId="37" borderId="47" xfId="79" applyFont="1" applyFill="1" applyBorder="1" applyAlignment="1">
      <alignment horizontal="left" vertical="center"/>
      <protection/>
    </xf>
    <xf numFmtId="0" fontId="20" fillId="37" borderId="49" xfId="79" applyFont="1" applyFill="1" applyBorder="1" applyAlignment="1">
      <alignment horizontal="left" vertical="center"/>
      <protection/>
    </xf>
    <xf numFmtId="0" fontId="20" fillId="37" borderId="46" xfId="79" applyFont="1" applyFill="1" applyBorder="1" applyAlignment="1">
      <alignment horizontal="left" vertical="center"/>
      <protection/>
    </xf>
    <xf numFmtId="0" fontId="20" fillId="37" borderId="49" xfId="0" applyFont="1" applyFill="1" applyBorder="1" applyAlignment="1">
      <alignment horizontal="center" vertical="center" wrapText="1"/>
    </xf>
    <xf numFmtId="0" fontId="21" fillId="34" borderId="17" xfId="79" applyFont="1" applyFill="1" applyBorder="1" applyAlignment="1">
      <alignment horizontal="center" vertical="center" wrapText="1"/>
      <protection/>
    </xf>
    <xf numFmtId="0" fontId="21" fillId="34" borderId="27" xfId="79" applyFont="1" applyFill="1" applyBorder="1" applyAlignment="1">
      <alignment horizontal="center" vertical="center" wrapText="1"/>
      <protection/>
    </xf>
    <xf numFmtId="0" fontId="44" fillId="34" borderId="11" xfId="0" applyFont="1" applyFill="1" applyBorder="1" applyAlignment="1">
      <alignment horizontal="center" vertical="center"/>
    </xf>
    <xf numFmtId="0" fontId="46" fillId="0" borderId="17" xfId="0" applyFont="1" applyBorder="1" applyAlignment="1">
      <alignment horizontal="center" vertical="center"/>
    </xf>
    <xf numFmtId="0" fontId="21" fillId="34" borderId="17" xfId="0"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6" borderId="17" xfId="79" applyFont="1" applyFill="1" applyBorder="1" applyAlignment="1">
      <alignment horizontal="center" vertical="center" wrapText="1"/>
      <protection/>
    </xf>
    <xf numFmtId="0" fontId="21" fillId="36" borderId="27" xfId="79" applyFont="1" applyFill="1" applyBorder="1" applyAlignment="1">
      <alignment horizontal="center" vertical="center" wrapText="1"/>
      <protection/>
    </xf>
    <xf numFmtId="9" fontId="45" fillId="34" borderId="16" xfId="87" applyNumberFormat="1" applyFont="1" applyFill="1" applyBorder="1" applyAlignment="1">
      <alignment horizontal="center" vertical="center" wrapText="1"/>
    </xf>
    <xf numFmtId="9" fontId="45" fillId="34" borderId="28" xfId="87" applyNumberFormat="1" applyFont="1" applyFill="1" applyBorder="1" applyAlignment="1">
      <alignment horizontal="center" vertical="center" wrapText="1"/>
    </xf>
    <xf numFmtId="0" fontId="44" fillId="39" borderId="12" xfId="0" applyFont="1" applyFill="1" applyBorder="1" applyAlignment="1">
      <alignment horizontal="center" vertical="center"/>
    </xf>
    <xf numFmtId="0" fontId="44" fillId="36" borderId="11" xfId="0" applyFont="1" applyFill="1" applyBorder="1" applyAlignment="1">
      <alignment horizontal="center" vertical="center"/>
    </xf>
    <xf numFmtId="0" fontId="44" fillId="39" borderId="12" xfId="0" applyFont="1" applyFill="1" applyBorder="1" applyAlignment="1">
      <alignment horizontal="center" vertical="center"/>
    </xf>
    <xf numFmtId="0" fontId="44" fillId="40" borderId="11" xfId="0" applyFont="1" applyFill="1" applyBorder="1" applyAlignment="1">
      <alignment horizontal="center" vertical="center"/>
    </xf>
    <xf numFmtId="0" fontId="46" fillId="0" borderId="17" xfId="0" applyFont="1" applyBorder="1" applyAlignment="1">
      <alignment horizontal="center" vertical="center"/>
    </xf>
    <xf numFmtId="0" fontId="46" fillId="41" borderId="74" xfId="0" applyFont="1" applyFill="1" applyBorder="1" applyAlignment="1">
      <alignment horizontal="center" vertical="center"/>
    </xf>
    <xf numFmtId="0" fontId="46" fillId="41" borderId="75" xfId="0" applyFont="1" applyFill="1" applyBorder="1" applyAlignment="1">
      <alignment horizontal="center" vertical="center"/>
    </xf>
    <xf numFmtId="0" fontId="46" fillId="39" borderId="76" xfId="0" applyFont="1" applyFill="1" applyBorder="1" applyAlignment="1">
      <alignment horizontal="center" vertical="center"/>
    </xf>
    <xf numFmtId="0" fontId="46" fillId="39" borderId="21" xfId="0" applyFont="1" applyFill="1" applyBorder="1" applyAlignment="1">
      <alignment horizontal="center" vertical="center"/>
    </xf>
    <xf numFmtId="0" fontId="45" fillId="0" borderId="16" xfId="0" applyFont="1" applyBorder="1" applyAlignment="1">
      <alignment horizontal="center" vertical="center" wrapText="1"/>
    </xf>
    <xf numFmtId="0" fontId="45" fillId="0" borderId="28" xfId="0" applyFont="1" applyBorder="1" applyAlignment="1">
      <alignment horizontal="center" vertical="center" wrapText="1"/>
    </xf>
    <xf numFmtId="0" fontId="44" fillId="39" borderId="35" xfId="0" applyFont="1" applyFill="1" applyBorder="1" applyAlignment="1">
      <alignment horizontal="center" vertical="center"/>
    </xf>
    <xf numFmtId="0" fontId="44" fillId="40" borderId="48" xfId="0" applyFont="1" applyFill="1" applyBorder="1" applyAlignment="1">
      <alignment horizontal="center" vertical="center" wrapText="1"/>
    </xf>
    <xf numFmtId="0" fontId="44" fillId="40" borderId="11" xfId="0" applyFont="1" applyFill="1" applyBorder="1" applyAlignment="1">
      <alignment horizontal="center" vertical="center" wrapText="1"/>
    </xf>
    <xf numFmtId="0" fontId="44" fillId="34" borderId="48" xfId="0" applyFont="1" applyFill="1" applyBorder="1" applyAlignment="1">
      <alignment horizontal="center" vertical="center" wrapText="1"/>
    </xf>
    <xf numFmtId="0" fontId="44" fillId="34" borderId="11" xfId="0" applyFont="1" applyFill="1" applyBorder="1" applyAlignment="1">
      <alignment horizontal="center" vertical="center" wrapText="1"/>
    </xf>
    <xf numFmtId="1" fontId="46" fillId="41" borderId="77" xfId="87" applyNumberFormat="1" applyFont="1" applyFill="1" applyBorder="1" applyAlignment="1">
      <alignment horizontal="center" vertical="center"/>
    </xf>
    <xf numFmtId="1" fontId="46" fillId="41" borderId="78" xfId="87" applyNumberFormat="1" applyFont="1" applyFill="1" applyBorder="1" applyAlignment="1">
      <alignment horizontal="center" vertical="center"/>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45" fillId="0" borderId="81" xfId="0" applyFont="1" applyBorder="1" applyAlignment="1">
      <alignment horizontal="center" vertical="center" wrapText="1"/>
    </xf>
    <xf numFmtId="0" fontId="46" fillId="0" borderId="40" xfId="0" applyFont="1" applyBorder="1" applyAlignment="1">
      <alignment horizontal="center" vertical="center"/>
    </xf>
    <xf numFmtId="0" fontId="44" fillId="36" borderId="48" xfId="0" applyFont="1" applyFill="1" applyBorder="1" applyAlignment="1">
      <alignment horizontal="center" vertical="center"/>
    </xf>
    <xf numFmtId="0" fontId="23" fillId="34" borderId="63" xfId="0" applyFont="1" applyFill="1" applyBorder="1" applyAlignment="1">
      <alignment horizontal="center" vertical="center" wrapText="1"/>
    </xf>
    <xf numFmtId="0" fontId="23" fillId="34" borderId="82" xfId="0" applyFont="1" applyFill="1" applyBorder="1" applyAlignment="1">
      <alignment horizontal="center" vertical="center" wrapText="1"/>
    </xf>
    <xf numFmtId="0" fontId="23" fillId="34" borderId="55" xfId="0" applyFont="1" applyFill="1" applyBorder="1" applyAlignment="1">
      <alignment horizontal="center" vertical="center" wrapText="1"/>
    </xf>
    <xf numFmtId="0" fontId="23" fillId="37" borderId="16" xfId="0" applyFont="1" applyFill="1" applyBorder="1" applyAlignment="1">
      <alignment horizontal="left" vertical="center" wrapText="1"/>
    </xf>
    <xf numFmtId="0" fontId="23" fillId="37" borderId="28" xfId="0" applyFont="1" applyFill="1" applyBorder="1" applyAlignment="1">
      <alignment horizontal="left" vertical="center" wrapText="1"/>
    </xf>
    <xf numFmtId="0" fontId="23" fillId="37" borderId="83" xfId="0" applyFont="1" applyFill="1" applyBorder="1" applyAlignment="1">
      <alignment horizontal="left" vertical="center" wrapText="1"/>
    </xf>
    <xf numFmtId="0" fontId="22" fillId="34" borderId="35" xfId="0" applyFont="1" applyFill="1" applyBorder="1" applyAlignment="1">
      <alignment horizontal="left" vertical="center" wrapText="1"/>
    </xf>
    <xf numFmtId="0" fontId="22" fillId="34" borderId="48" xfId="0" applyFont="1" applyFill="1" applyBorder="1" applyAlignment="1">
      <alignment horizontal="left" vertical="center" wrapText="1"/>
    </xf>
    <xf numFmtId="0" fontId="22" fillId="34" borderId="34" xfId="0" applyFont="1" applyFill="1" applyBorder="1" applyAlignment="1">
      <alignment horizontal="left" vertical="center" wrapText="1"/>
    </xf>
    <xf numFmtId="0" fontId="22" fillId="34" borderId="66" xfId="0" applyFont="1" applyFill="1" applyBorder="1" applyAlignment="1">
      <alignment horizontal="left" vertical="center" wrapText="1"/>
    </xf>
    <xf numFmtId="0" fontId="22" fillId="34" borderId="56" xfId="0" applyFont="1" applyFill="1" applyBorder="1" applyAlignment="1">
      <alignment horizontal="left" vertical="center" wrapText="1"/>
    </xf>
    <xf numFmtId="0" fontId="22" fillId="34" borderId="54" xfId="0" applyFont="1" applyFill="1" applyBorder="1" applyAlignment="1">
      <alignment horizontal="left" vertical="center" wrapText="1"/>
    </xf>
    <xf numFmtId="0" fontId="22" fillId="34" borderId="59" xfId="0" applyFont="1" applyFill="1" applyBorder="1" applyAlignment="1">
      <alignment horizontal="left" vertical="center" wrapText="1"/>
    </xf>
    <xf numFmtId="0" fontId="22" fillId="34" borderId="73" xfId="0" applyFont="1" applyFill="1" applyBorder="1" applyAlignment="1">
      <alignment horizontal="left" vertical="center" wrapText="1"/>
    </xf>
    <xf numFmtId="0" fontId="22" fillId="34" borderId="25" xfId="0" applyFont="1" applyFill="1" applyBorder="1" applyAlignment="1">
      <alignment horizontal="left" vertical="center" wrapText="1"/>
    </xf>
    <xf numFmtId="0" fontId="22" fillId="44" borderId="84" xfId="0" applyFont="1" applyFill="1" applyBorder="1" applyAlignment="1">
      <alignment horizontal="left" vertical="center" wrapText="1"/>
    </xf>
    <xf numFmtId="0" fontId="22" fillId="44" borderId="64" xfId="0" applyFont="1" applyFill="1" applyBorder="1" applyAlignment="1">
      <alignment horizontal="left" vertical="center" wrapText="1"/>
    </xf>
    <xf numFmtId="0" fontId="22" fillId="44" borderId="52" xfId="0" applyFont="1" applyFill="1" applyBorder="1" applyAlignment="1">
      <alignment horizontal="left" vertical="center" wrapText="1"/>
    </xf>
    <xf numFmtId="197" fontId="22" fillId="34" borderId="66" xfId="90" applyNumberFormat="1" applyFont="1" applyFill="1" applyBorder="1" applyAlignment="1">
      <alignment horizontal="center" vertical="center" wrapText="1"/>
    </xf>
    <xf numFmtId="197" fontId="22" fillId="34" borderId="56" xfId="90" applyNumberFormat="1" applyFont="1" applyFill="1" applyBorder="1" applyAlignment="1">
      <alignment horizontal="center" vertical="center" wrapText="1"/>
    </xf>
    <xf numFmtId="197" fontId="22" fillId="34" borderId="54" xfId="90" applyNumberFormat="1" applyFont="1" applyFill="1" applyBorder="1" applyAlignment="1">
      <alignment horizontal="center" vertical="center" wrapText="1"/>
    </xf>
    <xf numFmtId="0" fontId="22" fillId="34" borderId="63" xfId="0" applyFont="1" applyFill="1" applyBorder="1" applyAlignment="1">
      <alignment horizontal="center" vertical="center" wrapText="1"/>
    </xf>
    <xf numFmtId="0" fontId="22" fillId="34" borderId="82" xfId="0" applyFont="1" applyFill="1" applyBorder="1" applyAlignment="1">
      <alignment horizontal="center" vertical="center" wrapText="1"/>
    </xf>
    <xf numFmtId="0" fontId="22" fillId="34" borderId="55" xfId="0" applyFont="1" applyFill="1" applyBorder="1" applyAlignment="1">
      <alignment horizontal="center" vertical="center" wrapText="1"/>
    </xf>
    <xf numFmtId="0" fontId="22" fillId="34" borderId="66" xfId="0" applyFont="1" applyFill="1" applyBorder="1" applyAlignment="1">
      <alignment horizontal="center" vertical="center" wrapText="1"/>
    </xf>
    <xf numFmtId="0" fontId="22" fillId="34" borderId="56" xfId="0" applyFont="1" applyFill="1" applyBorder="1" applyAlignment="1">
      <alignment horizontal="center" vertical="center" wrapText="1"/>
    </xf>
    <xf numFmtId="0" fontId="22" fillId="34" borderId="54" xfId="0" applyFont="1" applyFill="1" applyBorder="1" applyAlignment="1">
      <alignment horizontal="center" vertical="center" wrapText="1"/>
    </xf>
    <xf numFmtId="9" fontId="23" fillId="34" borderId="26" xfId="90" applyNumberFormat="1" applyFont="1" applyFill="1" applyBorder="1" applyAlignment="1">
      <alignment horizontal="center" vertical="center"/>
    </xf>
    <xf numFmtId="9" fontId="23" fillId="34" borderId="73" xfId="90" applyNumberFormat="1" applyFont="1" applyFill="1" applyBorder="1" applyAlignment="1">
      <alignment horizontal="center" vertical="center"/>
    </xf>
    <xf numFmtId="9" fontId="23" fillId="34" borderId="53" xfId="90" applyNumberFormat="1" applyFont="1" applyFill="1" applyBorder="1" applyAlignment="1">
      <alignment horizontal="center" vertical="center"/>
    </xf>
    <xf numFmtId="9" fontId="22" fillId="34" borderId="46" xfId="90" applyNumberFormat="1" applyFont="1" applyFill="1" applyBorder="1" applyAlignment="1">
      <alignment horizontal="center" vertical="center"/>
    </xf>
    <xf numFmtId="9" fontId="23" fillId="34" borderId="13" xfId="90" applyNumberFormat="1" applyFont="1" applyFill="1" applyBorder="1" applyAlignment="1">
      <alignment horizontal="center" vertical="center"/>
    </xf>
    <xf numFmtId="0" fontId="23" fillId="37" borderId="21" xfId="0" applyFont="1" applyFill="1" applyBorder="1" applyAlignment="1">
      <alignment horizontal="left" vertical="center" wrapText="1"/>
    </xf>
    <xf numFmtId="0" fontId="22" fillId="34" borderId="53" xfId="0" applyFont="1" applyFill="1" applyBorder="1" applyAlignment="1">
      <alignment horizontal="center" vertical="center" wrapText="1"/>
    </xf>
    <xf numFmtId="0" fontId="22" fillId="34" borderId="47" xfId="0" applyFont="1" applyFill="1" applyBorder="1" applyAlignment="1">
      <alignment horizontal="center" vertical="center" wrapText="1"/>
    </xf>
    <xf numFmtId="9" fontId="23" fillId="34" borderId="46" xfId="90" applyNumberFormat="1" applyFont="1" applyFill="1" applyBorder="1" applyAlignment="1">
      <alignment horizontal="center" vertical="center"/>
    </xf>
    <xf numFmtId="0" fontId="22" fillId="34" borderId="26" xfId="0" applyFont="1" applyFill="1" applyBorder="1" applyAlignment="1">
      <alignment horizontal="center" vertical="center" wrapText="1"/>
    </xf>
    <xf numFmtId="0" fontId="22" fillId="34" borderId="73" xfId="0" applyFont="1" applyFill="1" applyBorder="1" applyAlignment="1">
      <alignment horizontal="center" vertical="center" wrapText="1"/>
    </xf>
    <xf numFmtId="0" fontId="22" fillId="44" borderId="50" xfId="0" applyFont="1" applyFill="1" applyBorder="1" applyAlignment="1">
      <alignment horizontal="left" vertical="center" wrapText="1"/>
    </xf>
    <xf numFmtId="9" fontId="22" fillId="34" borderId="36" xfId="90" applyNumberFormat="1" applyFont="1" applyFill="1" applyBorder="1" applyAlignment="1">
      <alignment horizontal="center" vertical="center"/>
    </xf>
    <xf numFmtId="9" fontId="22" fillId="34" borderId="72" xfId="90" applyNumberFormat="1" applyFont="1" applyFill="1" applyBorder="1" applyAlignment="1">
      <alignment horizontal="center" vertical="center"/>
    </xf>
    <xf numFmtId="9" fontId="22" fillId="34" borderId="44" xfId="90" applyNumberFormat="1" applyFont="1" applyFill="1" applyBorder="1" applyAlignment="1">
      <alignment horizontal="center" vertical="center"/>
    </xf>
    <xf numFmtId="9" fontId="22" fillId="34" borderId="47" xfId="90" applyNumberFormat="1" applyFont="1" applyFill="1" applyBorder="1" applyAlignment="1">
      <alignment horizontal="center" vertical="center"/>
    </xf>
    <xf numFmtId="9" fontId="22" fillId="34" borderId="40" xfId="90" applyNumberFormat="1" applyFont="1" applyFill="1" applyBorder="1" applyAlignment="1">
      <alignment horizontal="center" vertical="center"/>
    </xf>
    <xf numFmtId="9" fontId="22" fillId="34" borderId="56" xfId="90" applyNumberFormat="1" applyFont="1" applyFill="1" applyBorder="1" applyAlignment="1">
      <alignment horizontal="center" vertical="center"/>
    </xf>
    <xf numFmtId="9" fontId="22" fillId="34" borderId="54" xfId="90" applyNumberFormat="1" applyFont="1" applyFill="1" applyBorder="1" applyAlignment="1">
      <alignment horizontal="center" vertical="center"/>
    </xf>
    <xf numFmtId="9" fontId="23" fillId="34" borderId="18" xfId="90" applyNumberFormat="1" applyFont="1" applyFill="1" applyBorder="1" applyAlignment="1">
      <alignment horizontal="center" vertical="center"/>
    </xf>
    <xf numFmtId="9" fontId="23" fillId="34" borderId="82" xfId="90" applyNumberFormat="1" applyFont="1" applyFill="1" applyBorder="1" applyAlignment="1">
      <alignment horizontal="center" vertical="center"/>
    </xf>
    <xf numFmtId="9" fontId="23" fillId="34" borderId="55" xfId="90" applyNumberFormat="1" applyFont="1" applyFill="1" applyBorder="1" applyAlignment="1">
      <alignment horizontal="center" vertical="center"/>
    </xf>
    <xf numFmtId="9" fontId="22" fillId="34" borderId="40" xfId="90" applyNumberFormat="1" applyFont="1" applyFill="1" applyBorder="1" applyAlignment="1">
      <alignment horizontal="center" vertical="center" wrapText="1"/>
    </xf>
    <xf numFmtId="9" fontId="22" fillId="34" borderId="54" xfId="90" applyNumberFormat="1" applyFont="1" applyFill="1" applyBorder="1" applyAlignment="1">
      <alignment horizontal="center" vertical="center" wrapText="1"/>
    </xf>
    <xf numFmtId="9" fontId="22" fillId="34" borderId="18" xfId="90" applyNumberFormat="1" applyFont="1" applyFill="1" applyBorder="1" applyAlignment="1">
      <alignment horizontal="center" vertical="center"/>
    </xf>
    <xf numFmtId="9" fontId="22" fillId="34" borderId="55" xfId="90" applyNumberFormat="1" applyFont="1" applyFill="1" applyBorder="1" applyAlignment="1">
      <alignment horizontal="center" vertical="center"/>
    </xf>
    <xf numFmtId="9" fontId="23" fillId="34" borderId="40" xfId="90" applyNumberFormat="1" applyFont="1" applyFill="1" applyBorder="1" applyAlignment="1">
      <alignment horizontal="center" vertical="center"/>
    </xf>
    <xf numFmtId="9" fontId="23" fillId="34" borderId="54" xfId="90" applyNumberFormat="1" applyFont="1" applyFill="1" applyBorder="1" applyAlignment="1">
      <alignment horizontal="center" vertical="center"/>
    </xf>
    <xf numFmtId="197" fontId="22" fillId="34" borderId="73" xfId="88" applyNumberFormat="1" applyFont="1" applyFill="1" applyBorder="1" applyAlignment="1">
      <alignment horizontal="center" vertical="center"/>
    </xf>
    <xf numFmtId="197" fontId="22" fillId="34" borderId="40" xfId="88" applyNumberFormat="1" applyFont="1" applyFill="1" applyBorder="1" applyAlignment="1">
      <alignment horizontal="center" vertical="center" wrapText="1"/>
    </xf>
    <xf numFmtId="197" fontId="22" fillId="34" borderId="56" xfId="88" applyNumberFormat="1" applyFont="1" applyFill="1" applyBorder="1" applyAlignment="1">
      <alignment horizontal="center" vertical="center" wrapText="1"/>
    </xf>
    <xf numFmtId="197" fontId="22" fillId="34" borderId="17" xfId="88" applyNumberFormat="1" applyFont="1" applyFill="1" applyBorder="1" applyAlignment="1">
      <alignment horizontal="center" vertical="center"/>
    </xf>
    <xf numFmtId="197" fontId="22" fillId="34" borderId="69" xfId="88" applyNumberFormat="1" applyFont="1" applyFill="1" applyBorder="1" applyAlignment="1">
      <alignment horizontal="center" vertical="center"/>
    </xf>
    <xf numFmtId="197" fontId="52" fillId="34" borderId="82" xfId="90" applyNumberFormat="1" applyFont="1" applyFill="1" applyBorder="1" applyAlignment="1">
      <alignment horizontal="center" vertical="center"/>
    </xf>
    <xf numFmtId="0" fontId="23" fillId="0" borderId="63" xfId="0" applyFont="1" applyBorder="1" applyAlignment="1">
      <alignment horizontal="center" vertical="center" wrapText="1"/>
    </xf>
    <xf numFmtId="0" fontId="23" fillId="0" borderId="82" xfId="0" applyFont="1" applyBorder="1" applyAlignment="1">
      <alignment horizontal="center" vertical="center" wrapText="1"/>
    </xf>
    <xf numFmtId="0" fontId="22" fillId="34" borderId="50" xfId="0" applyFont="1" applyFill="1" applyBorder="1" applyAlignment="1">
      <alignment horizontal="left" vertical="center" wrapText="1"/>
    </xf>
    <xf numFmtId="0" fontId="22" fillId="34" borderId="64" xfId="0" applyFont="1" applyFill="1" applyBorder="1" applyAlignment="1">
      <alignment horizontal="left" vertical="center" wrapText="1"/>
    </xf>
    <xf numFmtId="197" fontId="23" fillId="34" borderId="18" xfId="90" applyNumberFormat="1" applyFont="1" applyFill="1" applyBorder="1" applyAlignment="1">
      <alignment horizontal="center" vertical="center" wrapText="1"/>
    </xf>
    <xf numFmtId="197" fontId="23" fillId="34" borderId="82" xfId="90" applyNumberFormat="1" applyFont="1" applyFill="1" applyBorder="1" applyAlignment="1">
      <alignment horizontal="center" vertical="center" wrapText="1"/>
    </xf>
    <xf numFmtId="0" fontId="23" fillId="43" borderId="35" xfId="0" applyFont="1" applyFill="1" applyBorder="1" applyAlignment="1">
      <alignment horizontal="center" vertical="center" wrapText="1"/>
    </xf>
    <xf numFmtId="0" fontId="23" fillId="43" borderId="12" xfId="0" applyFont="1" applyFill="1" applyBorder="1" applyAlignment="1">
      <alignment horizontal="center" vertical="center" wrapText="1"/>
    </xf>
    <xf numFmtId="0" fontId="23" fillId="43" borderId="14" xfId="0" applyFont="1" applyFill="1" applyBorder="1" applyAlignment="1">
      <alignment horizontal="center" vertical="center" wrapText="1"/>
    </xf>
    <xf numFmtId="0" fontId="23" fillId="43" borderId="84" xfId="0" applyFont="1" applyFill="1" applyBorder="1" applyAlignment="1">
      <alignment horizontal="center" vertical="center" wrapText="1"/>
    </xf>
    <xf numFmtId="0" fontId="23" fillId="43" borderId="85" xfId="0" applyFont="1" applyFill="1" applyBorder="1" applyAlignment="1">
      <alignment horizontal="center" vertical="center" wrapText="1"/>
    </xf>
    <xf numFmtId="0" fontId="22" fillId="34" borderId="86" xfId="0" applyFont="1" applyFill="1" applyBorder="1" applyAlignment="1">
      <alignment horizontal="center" vertical="center" wrapText="1"/>
    </xf>
    <xf numFmtId="197" fontId="22" fillId="34" borderId="87" xfId="90" applyNumberFormat="1" applyFont="1" applyFill="1" applyBorder="1" applyAlignment="1">
      <alignment horizontal="center" vertical="center"/>
    </xf>
    <xf numFmtId="197" fontId="22" fillId="34" borderId="72" xfId="90" applyNumberFormat="1" applyFont="1" applyFill="1" applyBorder="1" applyAlignment="1">
      <alignment horizontal="center" vertical="center"/>
    </xf>
    <xf numFmtId="197" fontId="22" fillId="34" borderId="47" xfId="90" applyNumberFormat="1" applyFont="1" applyFill="1" applyBorder="1" applyAlignment="1">
      <alignment horizontal="center" vertical="center"/>
    </xf>
    <xf numFmtId="197" fontId="22" fillId="34" borderId="40" xfId="88" applyNumberFormat="1" applyFont="1" applyFill="1" applyBorder="1" applyAlignment="1">
      <alignment horizontal="center" vertical="center"/>
    </xf>
    <xf numFmtId="197" fontId="22" fillId="34" borderId="56" xfId="88" applyNumberFormat="1" applyFont="1" applyFill="1" applyBorder="1" applyAlignment="1">
      <alignment horizontal="center" vertical="center"/>
    </xf>
    <xf numFmtId="197" fontId="23" fillId="34" borderId="18" xfId="88" applyNumberFormat="1" applyFont="1" applyFill="1" applyBorder="1" applyAlignment="1">
      <alignment horizontal="center" vertical="center"/>
    </xf>
    <xf numFmtId="197" fontId="23" fillId="34" borderId="82" xfId="88" applyNumberFormat="1" applyFont="1" applyFill="1" applyBorder="1" applyAlignment="1">
      <alignment horizontal="center" vertical="center"/>
    </xf>
    <xf numFmtId="197" fontId="11" fillId="34" borderId="56" xfId="88" applyNumberFormat="1" applyFont="1" applyFill="1" applyBorder="1" applyAlignment="1">
      <alignment horizontal="center" vertical="center"/>
    </xf>
    <xf numFmtId="0" fontId="23" fillId="42" borderId="35" xfId="0" applyFont="1" applyFill="1" applyBorder="1" applyAlignment="1">
      <alignment horizontal="center" vertical="center" wrapText="1"/>
    </xf>
    <xf numFmtId="0" fontId="23" fillId="42" borderId="14" xfId="0" applyFont="1" applyFill="1" applyBorder="1" applyAlignment="1">
      <alignment horizontal="center" vertical="center" wrapText="1"/>
    </xf>
    <xf numFmtId="0" fontId="23" fillId="42" borderId="62" xfId="0" applyFont="1" applyFill="1" applyBorder="1" applyAlignment="1">
      <alignment horizontal="center" vertical="center" wrapText="1"/>
    </xf>
    <xf numFmtId="0" fontId="23" fillId="42" borderId="59" xfId="0" applyFont="1" applyFill="1" applyBorder="1" applyAlignment="1">
      <alignment horizontal="center" vertical="center" wrapText="1"/>
    </xf>
    <xf numFmtId="0" fontId="23" fillId="42" borderId="66" xfId="0" applyFont="1" applyFill="1" applyBorder="1" applyAlignment="1">
      <alignment horizontal="center" vertical="center" wrapText="1"/>
    </xf>
    <xf numFmtId="0" fontId="23" fillId="42" borderId="63" xfId="0" applyFont="1" applyFill="1" applyBorder="1" applyAlignment="1">
      <alignment horizontal="center" vertical="center" wrapText="1"/>
    </xf>
    <xf numFmtId="0" fontId="23" fillId="43" borderId="58" xfId="0" applyFont="1" applyFill="1" applyBorder="1" applyAlignment="1">
      <alignment horizontal="center" vertical="center" wrapText="1"/>
    </xf>
    <xf numFmtId="0" fontId="23" fillId="43" borderId="57" xfId="0" applyFont="1" applyFill="1" applyBorder="1" applyAlignment="1">
      <alignment horizontal="center" vertical="center" wrapText="1"/>
    </xf>
    <xf numFmtId="0" fontId="23" fillId="43" borderId="62" xfId="0" applyFont="1" applyFill="1" applyBorder="1" applyAlignment="1">
      <alignment horizontal="center" vertical="center" wrapText="1"/>
    </xf>
    <xf numFmtId="0" fontId="23" fillId="43" borderId="59" xfId="0" applyFont="1" applyFill="1" applyBorder="1" applyAlignment="1">
      <alignment horizontal="center" vertical="center" wrapText="1"/>
    </xf>
    <xf numFmtId="0" fontId="23" fillId="0" borderId="65" xfId="0" applyFont="1" applyBorder="1" applyAlignment="1">
      <alignment horizontal="center" vertical="center"/>
    </xf>
    <xf numFmtId="0" fontId="23" fillId="0" borderId="29" xfId="0" applyFont="1" applyBorder="1" applyAlignment="1">
      <alignment vertical="center"/>
    </xf>
    <xf numFmtId="0" fontId="23" fillId="0" borderId="88" xfId="0" applyFont="1" applyBorder="1" applyAlignment="1">
      <alignment vertical="center"/>
    </xf>
    <xf numFmtId="0" fontId="23" fillId="47" borderId="89" xfId="0" applyFont="1" applyFill="1" applyBorder="1" applyAlignment="1">
      <alignment horizontal="center" vertical="center" wrapText="1"/>
    </xf>
    <xf numFmtId="0" fontId="23" fillId="47" borderId="31" xfId="0" applyFont="1" applyFill="1" applyBorder="1" applyAlignment="1">
      <alignment horizontal="center" vertical="center" wrapText="1"/>
    </xf>
    <xf numFmtId="0" fontId="23" fillId="47" borderId="90" xfId="0" applyFont="1" applyFill="1" applyBorder="1" applyAlignment="1">
      <alignment horizontal="center" vertical="center" wrapText="1"/>
    </xf>
    <xf numFmtId="0" fontId="23" fillId="37" borderId="16" xfId="0" applyFont="1" applyFill="1" applyBorder="1" applyAlignment="1">
      <alignment horizontal="center" vertical="center" wrapText="1"/>
    </xf>
    <xf numFmtId="0" fontId="23" fillId="37" borderId="28" xfId="0" applyFont="1" applyFill="1" applyBorder="1" applyAlignment="1">
      <alignment horizontal="center" vertical="center" wrapText="1"/>
    </xf>
    <xf numFmtId="0" fontId="23" fillId="37" borderId="91" xfId="0" applyFont="1" applyFill="1" applyBorder="1" applyAlignment="1">
      <alignment horizontal="center" vertical="center" wrapText="1"/>
    </xf>
    <xf numFmtId="0" fontId="23" fillId="37" borderId="83" xfId="0" applyFont="1" applyFill="1" applyBorder="1" applyAlignment="1">
      <alignment horizontal="center" vertical="center" wrapText="1"/>
    </xf>
    <xf numFmtId="0" fontId="23" fillId="42" borderId="33" xfId="0" applyFont="1" applyFill="1" applyBorder="1" applyAlignment="1">
      <alignment horizontal="center" vertical="center" wrapText="1"/>
    </xf>
    <xf numFmtId="0" fontId="23" fillId="42" borderId="86" xfId="0" applyFont="1" applyFill="1" applyBorder="1" applyAlignment="1">
      <alignment horizontal="center" vertical="center" wrapText="1"/>
    </xf>
    <xf numFmtId="0" fontId="23" fillId="42" borderId="20" xfId="0" applyFont="1" applyFill="1" applyBorder="1" applyAlignment="1">
      <alignment horizontal="center" vertical="center" wrapText="1"/>
    </xf>
    <xf numFmtId="0" fontId="23" fillId="42" borderId="84" xfId="0" applyFont="1" applyFill="1" applyBorder="1" applyAlignment="1">
      <alignment horizontal="center" vertical="center" wrapText="1"/>
    </xf>
    <xf numFmtId="0" fontId="23" fillId="42" borderId="85" xfId="0" applyFont="1" applyFill="1" applyBorder="1" applyAlignment="1">
      <alignment horizontal="center" vertical="center" wrapText="1"/>
    </xf>
    <xf numFmtId="0" fontId="23" fillId="42" borderId="87" xfId="0" applyFont="1" applyFill="1" applyBorder="1" applyAlignment="1">
      <alignment horizontal="center" vertical="center" wrapText="1"/>
    </xf>
    <xf numFmtId="0" fontId="23" fillId="42" borderId="41" xfId="0" applyFont="1" applyFill="1" applyBorder="1" applyAlignment="1">
      <alignment horizontal="center" vertical="center" wrapText="1"/>
    </xf>
    <xf numFmtId="0" fontId="29" fillId="45" borderId="47" xfId="0" applyFont="1" applyFill="1" applyBorder="1" applyAlignment="1">
      <alignment horizontal="left" vertical="center" wrapText="1"/>
    </xf>
    <xf numFmtId="0" fontId="29" fillId="45" borderId="46" xfId="0" applyFont="1" applyFill="1" applyBorder="1" applyAlignment="1">
      <alignment horizontal="left" vertical="center" wrapText="1"/>
    </xf>
    <xf numFmtId="0" fontId="33" fillId="45" borderId="47" xfId="0" applyFont="1" applyFill="1" applyBorder="1" applyAlignment="1">
      <alignment horizontal="left" vertical="center" wrapText="1"/>
    </xf>
    <xf numFmtId="0" fontId="33" fillId="45" borderId="46" xfId="0" applyFont="1" applyFill="1" applyBorder="1" applyAlignment="1">
      <alignment horizontal="left" vertical="center" wrapText="1"/>
    </xf>
    <xf numFmtId="0" fontId="30" fillId="34" borderId="47" xfId="0" applyFont="1" applyFill="1" applyBorder="1" applyAlignment="1">
      <alignment horizontal="left" vertical="center" wrapText="1"/>
    </xf>
    <xf numFmtId="0" fontId="30" fillId="34" borderId="46" xfId="0" applyFont="1" applyFill="1" applyBorder="1" applyAlignment="1">
      <alignment horizontal="left" vertical="center" wrapText="1"/>
    </xf>
    <xf numFmtId="0" fontId="29" fillId="39" borderId="47" xfId="0" applyFont="1" applyFill="1" applyBorder="1" applyAlignment="1">
      <alignment horizontal="left" vertical="center" wrapText="1"/>
    </xf>
    <xf numFmtId="0" fontId="29" fillId="39" borderId="46" xfId="0" applyFont="1" applyFill="1" applyBorder="1" applyAlignment="1">
      <alignment horizontal="left" vertical="center" wrapText="1"/>
    </xf>
    <xf numFmtId="0" fontId="29" fillId="45" borderId="47" xfId="0" applyFont="1" applyFill="1" applyBorder="1" applyAlignment="1">
      <alignment horizontal="left" vertical="center"/>
    </xf>
    <xf numFmtId="0" fontId="29" fillId="45" borderId="49" xfId="0" applyFont="1" applyFill="1" applyBorder="1" applyAlignment="1">
      <alignment horizontal="left" vertical="center"/>
    </xf>
    <xf numFmtId="0" fontId="29" fillId="45" borderId="46" xfId="0" applyFont="1" applyFill="1" applyBorder="1" applyAlignment="1">
      <alignment horizontal="left" vertical="center"/>
    </xf>
    <xf numFmtId="0" fontId="29" fillId="45" borderId="49" xfId="0" applyFont="1" applyFill="1" applyBorder="1" applyAlignment="1">
      <alignment horizontal="left" vertical="center" wrapText="1"/>
    </xf>
    <xf numFmtId="0" fontId="29" fillId="45" borderId="11" xfId="0" applyFont="1" applyFill="1" applyBorder="1" applyAlignment="1">
      <alignment horizontal="left" vertical="center" wrapText="1"/>
    </xf>
    <xf numFmtId="0" fontId="31" fillId="0" borderId="47" xfId="0" applyFont="1" applyBorder="1" applyAlignment="1">
      <alignment horizontal="left" wrapText="1"/>
    </xf>
    <xf numFmtId="0" fontId="31" fillId="0" borderId="46" xfId="0" applyFont="1" applyBorder="1" applyAlignment="1">
      <alignment horizontal="left" wrapText="1"/>
    </xf>
    <xf numFmtId="0" fontId="31" fillId="0" borderId="47" xfId="0" applyFont="1" applyBorder="1" applyAlignment="1">
      <alignment horizontal="left"/>
    </xf>
    <xf numFmtId="0" fontId="31" fillId="0" borderId="46" xfId="0" applyFont="1" applyBorder="1" applyAlignment="1">
      <alignment horizontal="left"/>
    </xf>
    <xf numFmtId="0" fontId="31" fillId="34" borderId="47" xfId="0" applyFont="1" applyFill="1" applyBorder="1" applyAlignment="1">
      <alignment horizontal="left" vertical="center" wrapText="1"/>
    </xf>
    <xf numFmtId="0" fontId="31" fillId="34" borderId="46" xfId="0" applyFont="1" applyFill="1" applyBorder="1" applyAlignment="1">
      <alignment horizontal="left" vertical="center" wrapText="1"/>
    </xf>
    <xf numFmtId="0" fontId="31" fillId="39" borderId="47" xfId="0" applyFont="1" applyFill="1" applyBorder="1" applyAlignment="1">
      <alignment horizontal="left" vertical="center" wrapText="1"/>
    </xf>
    <xf numFmtId="0" fontId="31" fillId="39" borderId="46" xfId="0" applyFont="1" applyFill="1" applyBorder="1" applyAlignment="1">
      <alignment horizontal="left" vertical="center" wrapText="1"/>
    </xf>
    <xf numFmtId="0" fontId="38" fillId="46" borderId="13" xfId="0" applyFont="1" applyFill="1" applyBorder="1" applyAlignment="1">
      <alignment horizontal="center" vertical="center"/>
    </xf>
    <xf numFmtId="0" fontId="38" fillId="46" borderId="11" xfId="0" applyFont="1" applyFill="1" applyBorder="1" applyAlignment="1">
      <alignment horizontal="left" vertical="center" wrapText="1"/>
    </xf>
    <xf numFmtId="171" fontId="38" fillId="34" borderId="11" xfId="43" applyFont="1" applyFill="1" applyBorder="1" applyAlignment="1">
      <alignment horizontal="right" vertical="center" wrapText="1"/>
    </xf>
    <xf numFmtId="0" fontId="38" fillId="46" borderId="13" xfId="0" applyFont="1" applyFill="1" applyBorder="1" applyAlignment="1">
      <alignment horizontal="center" vertical="center" wrapText="1"/>
    </xf>
    <xf numFmtId="193" fontId="38" fillId="34" borderId="17" xfId="43" applyNumberFormat="1" applyFont="1" applyFill="1" applyBorder="1" applyAlignment="1">
      <alignment horizontal="left" vertical="center" wrapText="1"/>
    </xf>
    <xf numFmtId="193" fontId="38" fillId="34" borderId="27" xfId="43" applyNumberFormat="1" applyFont="1" applyFill="1" applyBorder="1" applyAlignment="1">
      <alignment horizontal="left" vertical="center" wrapText="1"/>
    </xf>
    <xf numFmtId="171" fontId="38" fillId="0" borderId="17" xfId="43" applyFont="1" applyFill="1" applyBorder="1" applyAlignment="1">
      <alignment horizontal="center" vertical="center" wrapText="1"/>
    </xf>
    <xf numFmtId="171" fontId="38" fillId="0" borderId="27" xfId="43" applyFont="1" applyFill="1" applyBorder="1" applyAlignment="1">
      <alignment horizontal="center" vertical="center" wrapText="1"/>
    </xf>
    <xf numFmtId="0" fontId="38" fillId="34" borderId="17" xfId="0" applyFont="1" applyFill="1" applyBorder="1" applyAlignment="1">
      <alignment horizontal="left" vertical="center" wrapText="1"/>
    </xf>
    <xf numFmtId="0" fontId="38" fillId="34" borderId="27" xfId="0" applyFont="1" applyFill="1" applyBorder="1" applyAlignment="1">
      <alignment horizontal="left" vertical="center" wrapText="1"/>
    </xf>
    <xf numFmtId="0" fontId="38" fillId="0" borderId="13" xfId="0" applyFont="1" applyBorder="1" applyAlignment="1">
      <alignment horizontal="center" vertical="center" wrapText="1"/>
    </xf>
    <xf numFmtId="0" fontId="37" fillId="37" borderId="44" xfId="79" applyFont="1" applyFill="1" applyBorder="1" applyAlignment="1">
      <alignment horizontal="center" vertical="center" wrapText="1"/>
      <protection/>
    </xf>
    <xf numFmtId="0" fontId="37" fillId="37" borderId="36" xfId="79" applyFont="1" applyFill="1" applyBorder="1" applyAlignment="1">
      <alignment horizontal="center" vertical="center" wrapText="1"/>
      <protection/>
    </xf>
    <xf numFmtId="0" fontId="37" fillId="37" borderId="27" xfId="79" applyFont="1" applyFill="1" applyBorder="1" applyAlignment="1">
      <alignment horizontal="center" vertical="center" wrapText="1"/>
      <protection/>
    </xf>
    <xf numFmtId="0" fontId="37" fillId="37" borderId="17" xfId="79" applyFont="1" applyFill="1" applyBorder="1" applyAlignment="1">
      <alignment horizontal="center" vertical="center" wrapText="1"/>
      <protection/>
    </xf>
    <xf numFmtId="0" fontId="37" fillId="37" borderId="53" xfId="79" applyFont="1" applyFill="1" applyBorder="1" applyAlignment="1">
      <alignment horizontal="center" vertical="center" wrapText="1"/>
      <protection/>
    </xf>
    <xf numFmtId="0" fontId="37" fillId="37" borderId="26" xfId="79" applyFont="1" applyFill="1" applyBorder="1" applyAlignment="1">
      <alignment horizontal="center" vertical="center" wrapText="1"/>
      <protection/>
    </xf>
    <xf numFmtId="0" fontId="37" fillId="37" borderId="58" xfId="79" applyFont="1" applyFill="1" applyBorder="1" applyAlignment="1">
      <alignment horizontal="center" vertical="center" wrapText="1"/>
      <protection/>
    </xf>
    <xf numFmtId="0" fontId="37" fillId="37" borderId="50" xfId="79" applyFont="1" applyFill="1" applyBorder="1" applyAlignment="1">
      <alignment horizontal="center" vertical="center" wrapText="1"/>
      <protection/>
    </xf>
    <xf numFmtId="0" fontId="38" fillId="46" borderId="11" xfId="0" applyFont="1" applyFill="1" applyBorder="1" applyAlignment="1">
      <alignment horizontal="justify" vertical="center" wrapText="1"/>
    </xf>
    <xf numFmtId="0" fontId="37" fillId="37" borderId="70" xfId="0" applyFont="1" applyFill="1" applyBorder="1" applyAlignment="1">
      <alignment horizontal="left" vertical="center" wrapText="1"/>
    </xf>
    <xf numFmtId="0" fontId="37" fillId="37" borderId="0" xfId="0" applyFont="1" applyFill="1" applyBorder="1" applyAlignment="1">
      <alignment horizontal="left" vertical="center" wrapText="1"/>
    </xf>
    <xf numFmtId="0" fontId="37" fillId="37" borderId="89" xfId="0" applyFont="1" applyFill="1" applyBorder="1" applyAlignment="1">
      <alignment horizontal="left" vertical="center"/>
    </xf>
    <xf numFmtId="0" fontId="37" fillId="37" borderId="31" xfId="0" applyFont="1" applyFill="1" applyBorder="1" applyAlignment="1">
      <alignment horizontal="left" vertical="center"/>
    </xf>
    <xf numFmtId="0" fontId="37" fillId="37" borderId="89" xfId="0" applyFont="1" applyFill="1" applyBorder="1" applyAlignment="1">
      <alignment horizontal="left" vertical="center" wrapText="1"/>
    </xf>
    <xf numFmtId="0" fontId="37" fillId="37" borderId="31" xfId="0" applyFont="1" applyFill="1" applyBorder="1" applyAlignment="1">
      <alignment horizontal="left" vertical="center" wrapText="1"/>
    </xf>
    <xf numFmtId="0" fontId="54" fillId="0" borderId="35" xfId="0" applyFont="1" applyBorder="1" applyAlignment="1">
      <alignment horizontal="center" vertical="center"/>
    </xf>
    <xf numFmtId="0" fontId="54" fillId="0" borderId="48" xfId="0" applyFont="1" applyBorder="1" applyAlignment="1">
      <alignment horizontal="center" vertical="center"/>
    </xf>
    <xf numFmtId="0" fontId="37" fillId="37" borderId="76" xfId="0" applyFont="1" applyFill="1" applyBorder="1" applyAlignment="1">
      <alignment horizontal="left" vertical="center" wrapText="1"/>
    </xf>
    <xf numFmtId="0" fontId="37" fillId="37" borderId="21" xfId="0" applyFont="1" applyFill="1" applyBorder="1" applyAlignment="1">
      <alignment horizontal="left" vertical="center" wrapText="1"/>
    </xf>
    <xf numFmtId="0" fontId="37" fillId="37" borderId="92" xfId="0" applyFont="1" applyFill="1" applyBorder="1" applyAlignment="1">
      <alignment horizontal="left" vertical="center" wrapText="1"/>
    </xf>
    <xf numFmtId="0" fontId="37" fillId="37" borderId="58" xfId="0" applyFont="1" applyFill="1" applyBorder="1" applyAlignment="1">
      <alignment horizontal="center" vertical="center" wrapText="1"/>
    </xf>
    <xf numFmtId="0" fontId="37" fillId="37" borderId="50" xfId="0" applyFont="1" applyFill="1" applyBorder="1" applyAlignment="1">
      <alignment horizontal="center" vertical="center" wrapText="1"/>
    </xf>
    <xf numFmtId="171" fontId="38" fillId="34" borderId="14" xfId="43" applyFont="1" applyFill="1" applyBorder="1" applyAlignment="1">
      <alignment horizontal="center" vertical="center" wrapText="1"/>
    </xf>
    <xf numFmtId="171" fontId="38" fillId="34" borderId="13" xfId="43" applyFont="1" applyFill="1" applyBorder="1" applyAlignment="1">
      <alignment horizontal="center" vertical="center" wrapText="1"/>
    </xf>
    <xf numFmtId="171" fontId="38" fillId="34" borderId="12" xfId="43" applyFont="1" applyFill="1" applyBorder="1" applyAlignment="1">
      <alignment horizontal="left" vertical="center" wrapText="1"/>
    </xf>
    <xf numFmtId="171" fontId="38" fillId="34" borderId="11" xfId="43" applyFont="1" applyFill="1" applyBorder="1" applyAlignment="1">
      <alignment horizontal="left" vertical="center" wrapText="1"/>
    </xf>
    <xf numFmtId="0" fontId="37" fillId="37" borderId="44" xfId="0" applyFont="1" applyFill="1" applyBorder="1" applyAlignment="1">
      <alignment horizontal="center" vertical="center"/>
    </xf>
    <xf numFmtId="0" fontId="37" fillId="37" borderId="27" xfId="0" applyFont="1" applyFill="1" applyBorder="1" applyAlignment="1">
      <alignment horizontal="center" vertical="center"/>
    </xf>
    <xf numFmtId="0" fontId="37" fillId="37" borderId="53" xfId="0" applyFont="1" applyFill="1" applyBorder="1" applyAlignment="1">
      <alignment horizontal="center" vertical="center"/>
    </xf>
    <xf numFmtId="0" fontId="38" fillId="46" borderId="39" xfId="0" applyFont="1" applyFill="1" applyBorder="1" applyAlignment="1">
      <alignment horizontal="justify" vertical="center" wrapText="1"/>
    </xf>
    <xf numFmtId="0" fontId="37" fillId="37" borderId="53" xfId="0" applyFont="1" applyFill="1" applyBorder="1" applyAlignment="1">
      <alignment horizontal="center" vertical="center" wrapText="1"/>
    </xf>
    <xf numFmtId="0" fontId="37" fillId="37" borderId="26" xfId="0" applyFont="1" applyFill="1" applyBorder="1" applyAlignment="1">
      <alignment horizontal="center" vertical="center" wrapText="1"/>
    </xf>
    <xf numFmtId="0" fontId="37" fillId="37" borderId="44" xfId="0" applyFont="1" applyFill="1" applyBorder="1" applyAlignment="1">
      <alignment horizontal="center" vertical="center" wrapText="1"/>
    </xf>
    <xf numFmtId="0" fontId="37" fillId="37" borderId="36" xfId="0" applyFont="1" applyFill="1" applyBorder="1" applyAlignment="1">
      <alignment horizontal="center" vertical="center" wrapText="1"/>
    </xf>
    <xf numFmtId="0" fontId="37" fillId="37" borderId="90" xfId="0" applyFont="1" applyFill="1" applyBorder="1" applyAlignment="1">
      <alignment horizontal="left" vertical="center"/>
    </xf>
    <xf numFmtId="0" fontId="37" fillId="37" borderId="71" xfId="0" applyFont="1" applyFill="1" applyBorder="1" applyAlignment="1">
      <alignment horizontal="left" vertical="center" wrapText="1"/>
    </xf>
    <xf numFmtId="0" fontId="55" fillId="0" borderId="0" xfId="0" applyFont="1" applyAlignment="1">
      <alignment horizontal="center" vertical="center"/>
    </xf>
    <xf numFmtId="0" fontId="37" fillId="37" borderId="58" xfId="0" applyFont="1" applyFill="1" applyBorder="1" applyAlignment="1">
      <alignment horizontal="center" vertical="center"/>
    </xf>
    <xf numFmtId="0" fontId="37" fillId="37" borderId="50" xfId="0" applyFont="1" applyFill="1" applyBorder="1" applyAlignment="1">
      <alignment horizontal="center" vertical="center"/>
    </xf>
    <xf numFmtId="0" fontId="37" fillId="37" borderId="89" xfId="0" applyFont="1" applyFill="1" applyBorder="1" applyAlignment="1">
      <alignment horizontal="center" vertical="center"/>
    </xf>
    <xf numFmtId="0" fontId="37" fillId="37" borderId="31" xfId="0" applyFont="1" applyFill="1" applyBorder="1" applyAlignment="1">
      <alignment horizontal="center" vertical="center"/>
    </xf>
    <xf numFmtId="0" fontId="37" fillId="37" borderId="32" xfId="0" applyFont="1" applyFill="1" applyBorder="1" applyAlignment="1">
      <alignment horizontal="center" vertical="center"/>
    </xf>
    <xf numFmtId="0" fontId="37" fillId="37" borderId="90" xfId="0" applyFont="1" applyFill="1" applyBorder="1" applyAlignment="1">
      <alignment horizontal="left" vertical="center" wrapText="1"/>
    </xf>
    <xf numFmtId="0" fontId="38" fillId="46" borderId="12" xfId="0" applyFont="1" applyFill="1" applyBorder="1" applyAlignment="1">
      <alignment horizontal="justify" vertical="center" wrapText="1"/>
    </xf>
    <xf numFmtId="0" fontId="37" fillId="37" borderId="16" xfId="0" applyFont="1" applyFill="1" applyBorder="1" applyAlignment="1">
      <alignment horizontal="left" vertical="center" wrapText="1"/>
    </xf>
    <xf numFmtId="0" fontId="37" fillId="37" borderId="28" xfId="0" applyFont="1" applyFill="1" applyBorder="1" applyAlignment="1">
      <alignment horizontal="left" vertical="center" wrapText="1"/>
    </xf>
    <xf numFmtId="0" fontId="37" fillId="37" borderId="83" xfId="0" applyFont="1" applyFill="1" applyBorder="1" applyAlignment="1">
      <alignment horizontal="left" vertical="center" wrapText="1"/>
    </xf>
    <xf numFmtId="0" fontId="37" fillId="37" borderId="66" xfId="0" applyFont="1" applyFill="1" applyBorder="1" applyAlignment="1">
      <alignment horizontal="left" vertical="center"/>
    </xf>
    <xf numFmtId="0" fontId="37" fillId="37" borderId="93" xfId="0" applyFont="1" applyFill="1" applyBorder="1" applyAlignment="1">
      <alignment horizontal="left" vertical="center"/>
    </xf>
    <xf numFmtId="0" fontId="37" fillId="37" borderId="63" xfId="0" applyFont="1" applyFill="1" applyBorder="1" applyAlignment="1">
      <alignment horizontal="left" vertical="center"/>
    </xf>
    <xf numFmtId="0" fontId="37" fillId="37" borderId="90" xfId="0" applyFont="1" applyFill="1" applyBorder="1" applyAlignment="1">
      <alignment horizontal="center" vertical="center"/>
    </xf>
    <xf numFmtId="0" fontId="99" fillId="37" borderId="58" xfId="0" applyFont="1" applyFill="1" applyBorder="1" applyAlignment="1">
      <alignment horizontal="center" vertical="center"/>
    </xf>
    <xf numFmtId="0" fontId="99" fillId="37" borderId="50" xfId="0" applyFont="1" applyFill="1" applyBorder="1" applyAlignment="1">
      <alignment horizontal="center" vertical="center"/>
    </xf>
    <xf numFmtId="0" fontId="38" fillId="34" borderId="17" xfId="0" applyFont="1" applyFill="1" applyBorder="1" applyAlignment="1">
      <alignment horizontal="justify" vertical="center" wrapText="1"/>
    </xf>
    <xf numFmtId="0" fontId="96" fillId="0" borderId="48" xfId="0" applyFont="1" applyBorder="1" applyAlignment="1">
      <alignment horizontal="center" vertical="center"/>
    </xf>
    <xf numFmtId="0" fontId="96" fillId="0" borderId="40" xfId="0" applyFont="1" applyBorder="1" applyAlignment="1">
      <alignment horizontal="center" vertical="center"/>
    </xf>
    <xf numFmtId="0" fontId="38" fillId="46" borderId="17" xfId="0" applyFont="1" applyFill="1" applyBorder="1" applyAlignment="1">
      <alignment horizontal="justify" vertical="center" wrapText="1"/>
    </xf>
    <xf numFmtId="0" fontId="38" fillId="46" borderId="39" xfId="0" applyFont="1" applyFill="1" applyBorder="1" applyAlignment="1">
      <alignment horizontal="left" vertical="center" wrapText="1"/>
    </xf>
    <xf numFmtId="0" fontId="38" fillId="46" borderId="48" xfId="0" applyFont="1" applyFill="1" applyBorder="1" applyAlignment="1">
      <alignment horizontal="center" vertical="center" wrapText="1"/>
    </xf>
    <xf numFmtId="0" fontId="38" fillId="46" borderId="40" xfId="0" applyFont="1" applyFill="1" applyBorder="1" applyAlignment="1">
      <alignment horizontal="center" vertical="center" wrapText="1"/>
    </xf>
    <xf numFmtId="0" fontId="38" fillId="46" borderId="34" xfId="0" applyFont="1" applyFill="1" applyBorder="1" applyAlignment="1">
      <alignment horizontal="center" vertical="center" wrapText="1"/>
    </xf>
    <xf numFmtId="0" fontId="38" fillId="34" borderId="17" xfId="0" applyFont="1" applyFill="1" applyBorder="1" applyAlignment="1">
      <alignment horizontal="center" vertical="center" wrapText="1"/>
    </xf>
    <xf numFmtId="0" fontId="38" fillId="34" borderId="27" xfId="0" applyFont="1" applyFill="1" applyBorder="1" applyAlignment="1">
      <alignment horizontal="center" vertical="center" wrapText="1"/>
    </xf>
    <xf numFmtId="0" fontId="38" fillId="0" borderId="40" xfId="0" applyFont="1" applyBorder="1" applyAlignment="1">
      <alignment horizontal="center" vertical="center" wrapText="1"/>
    </xf>
    <xf numFmtId="0" fontId="38" fillId="0" borderId="54" xfId="0" applyFont="1" applyBorder="1" applyAlignment="1">
      <alignment horizontal="center" vertical="center" wrapText="1"/>
    </xf>
    <xf numFmtId="0" fontId="38" fillId="34" borderId="82" xfId="0" applyFont="1" applyFill="1" applyBorder="1" applyAlignment="1">
      <alignment horizontal="justify" vertical="center" wrapText="1"/>
    </xf>
    <xf numFmtId="0" fontId="38" fillId="34" borderId="55" xfId="0" applyFont="1" applyFill="1" applyBorder="1" applyAlignment="1">
      <alignment horizontal="justify" vertical="center" wrapText="1"/>
    </xf>
    <xf numFmtId="0" fontId="38" fillId="46" borderId="27" xfId="0" applyFont="1" applyFill="1" applyBorder="1" applyAlignment="1">
      <alignment horizontal="justify" vertical="center" wrapText="1"/>
    </xf>
    <xf numFmtId="0" fontId="38" fillId="46" borderId="54" xfId="0" applyFont="1" applyFill="1" applyBorder="1" applyAlignment="1">
      <alignment horizontal="center" vertical="center" wrapText="1"/>
    </xf>
    <xf numFmtId="0" fontId="38" fillId="46" borderId="35" xfId="0" applyFont="1" applyFill="1" applyBorder="1" applyAlignment="1">
      <alignment horizontal="center" vertical="center" wrapText="1"/>
    </xf>
    <xf numFmtId="0" fontId="38" fillId="34" borderId="14" xfId="79" applyFont="1" applyFill="1" applyBorder="1" applyAlignment="1">
      <alignment horizontal="center" vertical="center" wrapText="1"/>
      <protection/>
    </xf>
    <xf numFmtId="0" fontId="38" fillId="34" borderId="13" xfId="79" applyFont="1" applyFill="1" applyBorder="1" applyAlignment="1">
      <alignment horizontal="center" vertical="center" wrapText="1"/>
      <protection/>
    </xf>
    <xf numFmtId="0" fontId="54" fillId="34" borderId="11" xfId="0" applyFont="1" applyFill="1" applyBorder="1" applyAlignment="1">
      <alignment horizontal="left" vertical="center"/>
    </xf>
    <xf numFmtId="0" fontId="54" fillId="34" borderId="13" xfId="0" applyFont="1" applyFill="1" applyBorder="1" applyAlignment="1">
      <alignment horizontal="center" vertical="center"/>
    </xf>
    <xf numFmtId="0" fontId="38" fillId="34" borderId="12" xfId="79" applyFont="1" applyFill="1" applyBorder="1" applyAlignment="1">
      <alignment horizontal="left" vertical="center" wrapText="1"/>
      <protection/>
    </xf>
    <xf numFmtId="0" fontId="38" fillId="34" borderId="11" xfId="79" applyFont="1" applyFill="1" applyBorder="1" applyAlignment="1">
      <alignment horizontal="left" vertical="center" wrapText="1"/>
      <protection/>
    </xf>
    <xf numFmtId="0" fontId="38" fillId="0" borderId="11"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38" fillId="34" borderId="37" xfId="79" applyFont="1" applyFill="1" applyBorder="1" applyAlignment="1">
      <alignment horizontal="center" vertical="center" wrapText="1"/>
      <protection/>
    </xf>
    <xf numFmtId="0" fontId="37" fillId="37" borderId="66" xfId="0" applyFont="1" applyFill="1" applyBorder="1" applyAlignment="1">
      <alignment horizontal="left" vertical="center" wrapText="1"/>
    </xf>
    <xf numFmtId="0" fontId="37" fillId="37" borderId="93" xfId="0" applyFont="1" applyFill="1" applyBorder="1" applyAlignment="1">
      <alignment horizontal="left" vertical="center" wrapText="1"/>
    </xf>
    <xf numFmtId="0" fontId="37" fillId="37" borderId="63" xfId="0" applyFont="1" applyFill="1" applyBorder="1" applyAlignment="1">
      <alignment horizontal="left" vertical="center" wrapText="1"/>
    </xf>
    <xf numFmtId="0" fontId="37" fillId="37" borderId="52" xfId="0" applyFont="1" applyFill="1" applyBorder="1" applyAlignment="1">
      <alignment horizontal="center" vertical="center" wrapText="1"/>
    </xf>
    <xf numFmtId="0" fontId="54" fillId="34" borderId="48" xfId="0" applyFont="1" applyFill="1" applyBorder="1" applyAlignment="1">
      <alignment horizontal="center" vertical="center"/>
    </xf>
    <xf numFmtId="0" fontId="37" fillId="37" borderId="62" xfId="0" applyFont="1" applyFill="1" applyBorder="1" applyAlignment="1">
      <alignment horizontal="center" vertical="center" wrapText="1"/>
    </xf>
    <xf numFmtId="0" fontId="37" fillId="37" borderId="28" xfId="0" applyFont="1" applyFill="1" applyBorder="1" applyAlignment="1">
      <alignment horizontal="center" vertical="center"/>
    </xf>
    <xf numFmtId="0" fontId="54" fillId="0" borderId="12" xfId="0" applyFont="1" applyBorder="1" applyAlignment="1">
      <alignment horizontal="justify" vertical="center"/>
    </xf>
    <xf numFmtId="0" fontId="54" fillId="0" borderId="11" xfId="0" applyFont="1" applyBorder="1" applyAlignment="1">
      <alignment horizontal="justify" vertical="center"/>
    </xf>
    <xf numFmtId="0" fontId="37" fillId="37" borderId="59" xfId="0" applyFont="1" applyFill="1" applyBorder="1" applyAlignment="1">
      <alignment horizontal="center" vertical="center" wrapText="1"/>
    </xf>
    <xf numFmtId="0" fontId="37" fillId="37" borderId="84" xfId="79" applyFont="1" applyFill="1" applyBorder="1" applyAlignment="1">
      <alignment horizontal="center" vertical="center" wrapText="1"/>
      <protection/>
    </xf>
    <xf numFmtId="0" fontId="37" fillId="37" borderId="64" xfId="79" applyFont="1" applyFill="1" applyBorder="1" applyAlignment="1">
      <alignment horizontal="center" vertical="center" wrapText="1"/>
      <protection/>
    </xf>
    <xf numFmtId="0" fontId="37" fillId="37" borderId="16" xfId="0" applyFont="1" applyFill="1" applyBorder="1" applyAlignment="1">
      <alignment horizontal="left" vertical="center"/>
    </xf>
    <xf numFmtId="0" fontId="37" fillId="37" borderId="28" xfId="0" applyFont="1" applyFill="1" applyBorder="1" applyAlignment="1">
      <alignment horizontal="left" vertical="center"/>
    </xf>
    <xf numFmtId="0" fontId="37" fillId="37" borderId="83" xfId="0" applyFont="1" applyFill="1" applyBorder="1" applyAlignment="1">
      <alignment horizontal="left" vertical="center"/>
    </xf>
    <xf numFmtId="0" fontId="37" fillId="37" borderId="84" xfId="0" applyFont="1" applyFill="1" applyBorder="1" applyAlignment="1">
      <alignment horizontal="center" vertical="center" wrapText="1"/>
    </xf>
    <xf numFmtId="0" fontId="37" fillId="37" borderId="64" xfId="0" applyFont="1" applyFill="1" applyBorder="1" applyAlignment="1">
      <alignment horizontal="center" vertical="center" wrapText="1"/>
    </xf>
    <xf numFmtId="0" fontId="37" fillId="37" borderId="87" xfId="0" applyFont="1" applyFill="1" applyBorder="1" applyAlignment="1">
      <alignment horizontal="center" vertical="center" wrapText="1"/>
    </xf>
    <xf numFmtId="0" fontId="37" fillId="37" borderId="72" xfId="0" applyFont="1" applyFill="1" applyBorder="1" applyAlignment="1">
      <alignment horizontal="center" vertical="center" wrapText="1"/>
    </xf>
    <xf numFmtId="0" fontId="37" fillId="37" borderId="86" xfId="0" applyFont="1" applyFill="1" applyBorder="1" applyAlignment="1">
      <alignment horizontal="center" vertical="center" wrapText="1"/>
    </xf>
    <xf numFmtId="0" fontId="37" fillId="37" borderId="73" xfId="0" applyFont="1" applyFill="1" applyBorder="1" applyAlignment="1">
      <alignment horizontal="center" vertical="center" wrapText="1"/>
    </xf>
    <xf numFmtId="0" fontId="37" fillId="37" borderId="84" xfId="0" applyFont="1" applyFill="1" applyBorder="1" applyAlignment="1">
      <alignment horizontal="center" vertical="center"/>
    </xf>
    <xf numFmtId="0" fontId="37" fillId="37" borderId="64" xfId="0" applyFont="1" applyFill="1" applyBorder="1" applyAlignment="1">
      <alignment horizontal="center" vertical="center"/>
    </xf>
    <xf numFmtId="0" fontId="35" fillId="36" borderId="17" xfId="0" applyFont="1" applyFill="1" applyBorder="1" applyAlignment="1">
      <alignment vertical="center" wrapText="1"/>
    </xf>
    <xf numFmtId="0" fontId="35" fillId="36" borderId="69" xfId="0" applyFont="1" applyFill="1" applyBorder="1" applyAlignment="1">
      <alignment vertical="center" wrapText="1"/>
    </xf>
    <xf numFmtId="0" fontId="35" fillId="36" borderId="27" xfId="0" applyFont="1" applyFill="1" applyBorder="1" applyAlignment="1">
      <alignment vertical="center" wrapText="1"/>
    </xf>
    <xf numFmtId="0" fontId="53" fillId="35" borderId="47" xfId="0" applyFont="1" applyFill="1" applyBorder="1" applyAlignment="1">
      <alignment horizontal="center" vertical="center"/>
    </xf>
    <xf numFmtId="0" fontId="53" fillId="35" borderId="49" xfId="0" applyFont="1" applyFill="1" applyBorder="1" applyAlignment="1">
      <alignment horizontal="center" vertical="center"/>
    </xf>
    <xf numFmtId="0" fontId="53" fillId="35" borderId="46" xfId="0" applyFont="1" applyFill="1" applyBorder="1" applyAlignment="1">
      <alignment horizontal="center" vertical="center"/>
    </xf>
    <xf numFmtId="0" fontId="7" fillId="36" borderId="11" xfId="0"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4" fontId="9" fillId="35" borderId="69" xfId="0" applyNumberFormat="1" applyFont="1" applyFill="1" applyBorder="1" applyAlignment="1">
      <alignment horizontal="center" vertical="center" wrapText="1"/>
    </xf>
    <xf numFmtId="0" fontId="9" fillId="35" borderId="27"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69" xfId="0" applyFont="1" applyFill="1" applyBorder="1" applyAlignment="1">
      <alignment horizontal="center" vertical="center" wrapText="1"/>
    </xf>
    <xf numFmtId="200" fontId="9" fillId="35" borderId="17" xfId="0" applyNumberFormat="1" applyFont="1" applyFill="1" applyBorder="1" applyAlignment="1">
      <alignment horizontal="center" vertical="center" wrapText="1"/>
    </xf>
    <xf numFmtId="200" fontId="9" fillId="35" borderId="69" xfId="0" applyNumberFormat="1" applyFont="1" applyFill="1" applyBorder="1" applyAlignment="1">
      <alignment horizontal="center" vertical="center" wrapText="1"/>
    </xf>
    <xf numFmtId="200" fontId="9" fillId="35" borderId="47" xfId="0" applyNumberFormat="1" applyFont="1" applyFill="1" applyBorder="1" applyAlignment="1">
      <alignment horizontal="center" vertical="center" wrapText="1"/>
    </xf>
    <xf numFmtId="200" fontId="9" fillId="35" borderId="49" xfId="0" applyNumberFormat="1" applyFont="1" applyFill="1" applyBorder="1" applyAlignment="1">
      <alignment horizontal="center" vertical="center" wrapText="1"/>
    </xf>
    <xf numFmtId="200" fontId="9" fillId="35" borderId="46" xfId="0" applyNumberFormat="1"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69" xfId="0" applyFont="1" applyFill="1" applyBorder="1" applyAlignment="1">
      <alignment horizontal="center" vertical="center" wrapText="1"/>
    </xf>
    <xf numFmtId="200" fontId="9" fillId="35" borderId="26" xfId="0" applyNumberFormat="1" applyFont="1" applyFill="1" applyBorder="1" applyAlignment="1">
      <alignment horizontal="center" vertical="center" wrapText="1"/>
    </xf>
    <xf numFmtId="200" fontId="9" fillId="35" borderId="42" xfId="0" applyNumberFormat="1" applyFont="1" applyFill="1" applyBorder="1" applyAlignment="1">
      <alignment horizontal="center" vertical="center" wrapText="1"/>
    </xf>
    <xf numFmtId="200" fontId="9" fillId="35" borderId="36" xfId="0" applyNumberFormat="1" applyFont="1" applyFill="1" applyBorder="1" applyAlignment="1">
      <alignment horizontal="center" vertical="center" wrapText="1"/>
    </xf>
    <xf numFmtId="200" fontId="9" fillId="35" borderId="27" xfId="0" applyNumberFormat="1"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11"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1" xfId="0" applyFont="1" applyFill="1" applyBorder="1" applyAlignment="1">
      <alignment horizontal="center"/>
    </xf>
    <xf numFmtId="4" fontId="9" fillId="35" borderId="27" xfId="0" applyNumberFormat="1" applyFont="1" applyFill="1" applyBorder="1" applyAlignment="1">
      <alignment horizontal="center" vertical="center" wrapText="1"/>
    </xf>
    <xf numFmtId="200" fontId="9" fillId="35" borderId="11" xfId="0" applyNumberFormat="1" applyFont="1" applyFill="1" applyBorder="1" applyAlignment="1">
      <alignment horizontal="center" vertical="center" wrapText="1"/>
    </xf>
    <xf numFmtId="0" fontId="8" fillId="35" borderId="27" xfId="0" applyFont="1" applyFill="1" applyBorder="1" applyAlignment="1">
      <alignment horizontal="center" vertical="center" wrapText="1"/>
    </xf>
    <xf numFmtId="4" fontId="9" fillId="35" borderId="11" xfId="0" applyNumberFormat="1"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27"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27" xfId="0" applyFont="1" applyFill="1" applyBorder="1" applyAlignment="1">
      <alignment horizontal="center" vertical="center" wrapText="1"/>
    </xf>
    <xf numFmtId="0" fontId="10" fillId="0" borderId="11" xfId="0" applyFont="1" applyFill="1" applyBorder="1" applyAlignment="1" applyProtection="1">
      <alignment horizontal="left" vertical="center" wrapText="1"/>
      <protection locked="0"/>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 Cell 2" xfId="42"/>
    <cellStyle name="Comma" xfId="43"/>
    <cellStyle name="Comma [0]" xfId="44"/>
    <cellStyle name="Comma 10" xfId="45"/>
    <cellStyle name="Comma 10 2" xfId="46"/>
    <cellStyle name="Comma 2" xfId="47"/>
    <cellStyle name="Comma 2 10 2 2 4" xfId="48"/>
    <cellStyle name="Comma 2 10 2 2 4 2" xfId="49"/>
    <cellStyle name="Comma 2 10 2 2 4 2 2" xfId="50"/>
    <cellStyle name="Comma 2 10 2 2 4 3" xfId="51"/>
    <cellStyle name="Comma 2 4" xfId="52"/>
    <cellStyle name="Comma 3" xfId="53"/>
    <cellStyle name="Comma 5" xfId="54"/>
    <cellStyle name="Comma 5 2" xfId="55"/>
    <cellStyle name="Comma 5 2 2" xfId="56"/>
    <cellStyle name="Comma 5 3" xfId="57"/>
    <cellStyle name="Comma 7" xfId="58"/>
    <cellStyle name="Comma 7 2" xfId="59"/>
    <cellStyle name="Comma 9" xfId="60"/>
    <cellStyle name="Comma 9 2"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12" xfId="75"/>
    <cellStyle name="Normal 2 15" xfId="76"/>
    <cellStyle name="Normal 2 2" xfId="77"/>
    <cellStyle name="Normal 2 3" xfId="78"/>
    <cellStyle name="Normal 4" xfId="79"/>
    <cellStyle name="Normal 4 2" xfId="80"/>
    <cellStyle name="Normal 5" xfId="81"/>
    <cellStyle name="Normal 5 2" xfId="82"/>
    <cellStyle name="Normal_Folha1 2" xfId="83"/>
    <cellStyle name="Normal_Mapa_B_CFMP_2011-2013_DespInvestimento" xfId="84"/>
    <cellStyle name="Note" xfId="85"/>
    <cellStyle name="Output" xfId="86"/>
    <cellStyle name="Percent" xfId="87"/>
    <cellStyle name="Percent 2" xfId="88"/>
    <cellStyle name="Percent 2 2 2" xfId="89"/>
    <cellStyle name="Percent 3" xfId="90"/>
    <cellStyle name="Title" xfId="91"/>
    <cellStyle name="Total" xfId="92"/>
    <cellStyle name="Vírgula 2" xfId="93"/>
    <cellStyle name="Vírgula 4"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116</xdr:row>
      <xdr:rowOff>0</xdr:rowOff>
    </xdr:from>
    <xdr:to>
      <xdr:col>15</xdr:col>
      <xdr:colOff>1038225</xdr:colOff>
      <xdr:row>116</xdr:row>
      <xdr:rowOff>28575</xdr:rowOff>
    </xdr:to>
    <xdr:sp>
      <xdr:nvSpPr>
        <xdr:cNvPr id="1" name="Straight Connector 2"/>
        <xdr:cNvSpPr>
          <a:spLocks/>
        </xdr:cNvSpPr>
      </xdr:nvSpPr>
      <xdr:spPr>
        <a:xfrm>
          <a:off x="17811750" y="81010125"/>
          <a:ext cx="352425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nampava.MPD\Downloads\BdPES%20I%20Trimestre%202018\Matrizes%20BdPES%20%20I%20TRIMESTRE%202018%20GLOBAL%20EVA%20Prioridade%20V%20Pilar%201%20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nampava.MPD\Downloads\BdPES%20I%20Trimestre%202018\Matrizes%20BdPES%20%20I%20TRIMESTRE%202018%20(1).GLOBAL%20PAULINA%20prior1%20pilar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D I. Unidade Acional Paz e S "/>
      <sheetName val="PRD II Capital Human Aceleração"/>
      <sheetName val="PRD III Emprego Aceleração"/>
      <sheetName val=" Prioridade IV Aceleração"/>
      <sheetName val="PRD V Recursos natur Aceleração"/>
      <sheetName val="Pilar I Governação Aceleração"/>
      <sheetName val="Pilar II Macroeconom Aceleração"/>
      <sheetName val="PilarIII Cooperação Aceleração "/>
    </sheetNames>
    <sheetDataSet>
      <sheetData sheetId="3">
        <row r="153">
          <cell r="B153">
            <v>114</v>
          </cell>
        </row>
      </sheetData>
      <sheetData sheetId="4">
        <row r="51">
          <cell r="B51">
            <v>128</v>
          </cell>
        </row>
      </sheetData>
      <sheetData sheetId="5">
        <row r="68">
          <cell r="B68">
            <v>149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D I"/>
      <sheetName val="PRD II Capital Human Aceleração"/>
      <sheetName val="PRD III Emprego Aceleração"/>
      <sheetName val=" Prioridade IV Aceleração"/>
      <sheetName val="PRD V Recursos natur Aceleração"/>
      <sheetName val="Pilar I Governação Aceleração"/>
      <sheetName val="Pilar II Macroeconom Aceleração"/>
      <sheetName val="PilarIII Cooperação Aceleração "/>
    </sheetNames>
    <sheetDataSet>
      <sheetData sheetId="6">
        <row r="51">
          <cell r="C51">
            <v>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Y35"/>
  <sheetViews>
    <sheetView zoomScale="70" zoomScaleNormal="70" zoomScaleSheetLayoutView="48" zoomScalePageLayoutView="0" workbookViewId="0" topLeftCell="A1">
      <selection activeCell="F14" sqref="E13:M15"/>
    </sheetView>
  </sheetViews>
  <sheetFormatPr defaultColWidth="9.140625" defaultRowHeight="15"/>
  <cols>
    <col min="1" max="1" width="9.140625" style="1" customWidth="1"/>
    <col min="2" max="2" width="7.421875" style="1" customWidth="1"/>
    <col min="3" max="3" width="40.421875" style="1" customWidth="1"/>
    <col min="4" max="4" width="27.421875" style="1" customWidth="1"/>
    <col min="5" max="5" width="33.8515625" style="1" customWidth="1"/>
    <col min="6" max="6" width="34.8515625" style="1" customWidth="1"/>
    <col min="7" max="7" width="23.57421875" style="1" hidden="1" customWidth="1"/>
    <col min="8" max="8" width="26.57421875" style="1" hidden="1" customWidth="1"/>
    <col min="9" max="9" width="28.00390625" style="1" hidden="1" customWidth="1"/>
    <col min="10" max="10" width="29.421875" style="1" hidden="1" customWidth="1"/>
    <col min="11" max="11" width="13.57421875" style="1" customWidth="1"/>
    <col min="12" max="12" width="11.140625" style="1" customWidth="1"/>
    <col min="13" max="13" width="8.57421875" style="1" customWidth="1"/>
    <col min="14" max="14" width="24.00390625" style="1" bestFit="1" customWidth="1"/>
    <col min="15" max="15" width="30.00390625" style="1" bestFit="1" customWidth="1"/>
    <col min="16" max="16" width="8.8515625" style="1" bestFit="1" customWidth="1"/>
    <col min="17" max="17" width="9.8515625" style="1" bestFit="1" customWidth="1"/>
    <col min="18" max="18" width="7.140625" style="1" customWidth="1"/>
    <col min="19" max="19" width="10.28125" style="1" bestFit="1" customWidth="1"/>
    <col min="20" max="20" width="12.140625" style="1" bestFit="1" customWidth="1"/>
    <col min="21" max="21" width="10.28125" style="1" bestFit="1" customWidth="1"/>
    <col min="22" max="22" width="15.57421875" style="1" bestFit="1" customWidth="1"/>
    <col min="23" max="23" width="78.00390625" style="1" customWidth="1"/>
    <col min="24" max="24" width="20.140625" style="1" hidden="1" customWidth="1"/>
    <col min="25" max="25" width="14.8515625" style="1" customWidth="1"/>
    <col min="26" max="28" width="9.140625" style="1" customWidth="1"/>
    <col min="29" max="16384" width="9.140625" style="1" customWidth="1"/>
  </cols>
  <sheetData>
    <row r="2" spans="2:25" ht="30.75" customHeight="1">
      <c r="B2" s="919" t="s">
        <v>814</v>
      </c>
      <c r="C2" s="919"/>
      <c r="D2" s="919"/>
      <c r="E2" s="919"/>
      <c r="F2" s="919"/>
      <c r="G2" s="919"/>
      <c r="H2" s="919"/>
      <c r="I2" s="919"/>
      <c r="J2" s="919"/>
      <c r="K2" s="919"/>
      <c r="L2" s="919"/>
      <c r="M2" s="919"/>
      <c r="N2" s="919"/>
      <c r="O2" s="919"/>
      <c r="P2" s="919"/>
      <c r="Q2" s="919"/>
      <c r="R2" s="919"/>
      <c r="S2" s="919"/>
      <c r="T2" s="919"/>
      <c r="U2" s="919"/>
      <c r="V2" s="919"/>
      <c r="W2" s="919"/>
      <c r="X2" s="919"/>
      <c r="Y2" s="919"/>
    </row>
    <row r="3" spans="2:25" ht="24" customHeight="1">
      <c r="B3" s="921" t="s">
        <v>693</v>
      </c>
      <c r="C3" s="921"/>
      <c r="D3" s="921"/>
      <c r="E3" s="921"/>
      <c r="F3" s="921"/>
      <c r="G3" s="921"/>
      <c r="H3" s="921"/>
      <c r="I3" s="921"/>
      <c r="J3" s="921"/>
      <c r="K3" s="921"/>
      <c r="L3" s="921"/>
      <c r="M3" s="921"/>
      <c r="N3" s="921"/>
      <c r="O3" s="921"/>
      <c r="P3" s="921"/>
      <c r="Q3" s="921"/>
      <c r="R3" s="921"/>
      <c r="S3" s="921"/>
      <c r="T3" s="921"/>
      <c r="U3" s="921"/>
      <c r="V3" s="921"/>
      <c r="W3" s="921"/>
      <c r="X3" s="921"/>
      <c r="Y3" s="921"/>
    </row>
    <row r="4" spans="2:25" ht="21.75" customHeight="1">
      <c r="B4" s="921" t="s">
        <v>694</v>
      </c>
      <c r="C4" s="921"/>
      <c r="D4" s="921"/>
      <c r="E4" s="921"/>
      <c r="F4" s="921"/>
      <c r="G4" s="921"/>
      <c r="H4" s="921"/>
      <c r="I4" s="921"/>
      <c r="J4" s="921"/>
      <c r="K4" s="921"/>
      <c r="L4" s="921"/>
      <c r="M4" s="921"/>
      <c r="N4" s="921"/>
      <c r="O4" s="921"/>
      <c r="P4" s="921"/>
      <c r="Q4" s="921"/>
      <c r="R4" s="921"/>
      <c r="S4" s="921"/>
      <c r="T4" s="921"/>
      <c r="U4" s="921"/>
      <c r="V4" s="921"/>
      <c r="W4" s="921"/>
      <c r="X4" s="921"/>
      <c r="Y4" s="921"/>
    </row>
    <row r="5" spans="2:25" ht="37.5"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24" customHeight="1">
      <c r="B6" s="919"/>
      <c r="C6" s="919"/>
      <c r="D6" s="919"/>
      <c r="E6" s="919" t="s">
        <v>654</v>
      </c>
      <c r="F6" s="919" t="s">
        <v>838</v>
      </c>
      <c r="G6" s="919" t="s">
        <v>5</v>
      </c>
      <c r="H6" s="919" t="s">
        <v>6</v>
      </c>
      <c r="I6" s="919" t="s">
        <v>7</v>
      </c>
      <c r="J6" s="919" t="s">
        <v>8</v>
      </c>
      <c r="K6" s="919"/>
      <c r="L6" s="919" t="s">
        <v>838</v>
      </c>
      <c r="M6" s="919" t="s">
        <v>654</v>
      </c>
      <c r="N6" s="919"/>
      <c r="O6" s="920" t="s">
        <v>658</v>
      </c>
      <c r="P6" s="920" t="s">
        <v>659</v>
      </c>
      <c r="Q6" s="920" t="s">
        <v>660</v>
      </c>
      <c r="R6" s="920" t="s">
        <v>662</v>
      </c>
      <c r="S6" s="920" t="s">
        <v>663</v>
      </c>
      <c r="T6" s="920" t="s">
        <v>664</v>
      </c>
      <c r="U6" s="920" t="s">
        <v>665</v>
      </c>
      <c r="V6" s="920" t="s">
        <v>666</v>
      </c>
      <c r="W6" s="920"/>
      <c r="X6" s="920"/>
      <c r="Y6" s="919"/>
    </row>
    <row r="7" spans="2:25" ht="28.5" customHeight="1">
      <c r="B7" s="919"/>
      <c r="C7" s="919"/>
      <c r="D7" s="919"/>
      <c r="E7" s="919"/>
      <c r="F7" s="919"/>
      <c r="G7" s="919"/>
      <c r="H7" s="919"/>
      <c r="I7" s="919"/>
      <c r="J7" s="919"/>
      <c r="K7" s="919"/>
      <c r="L7" s="919"/>
      <c r="M7" s="919"/>
      <c r="N7" s="919"/>
      <c r="O7" s="920"/>
      <c r="P7" s="920"/>
      <c r="Q7" s="920"/>
      <c r="R7" s="920"/>
      <c r="S7" s="920"/>
      <c r="T7" s="920"/>
      <c r="U7" s="920"/>
      <c r="V7" s="920"/>
      <c r="W7" s="920"/>
      <c r="X7" s="920"/>
      <c r="Y7" s="919"/>
    </row>
    <row r="8" spans="2:25" ht="75.75" customHeight="1">
      <c r="B8" s="21">
        <f>1+B7</f>
        <v>1</v>
      </c>
      <c r="C8" s="145" t="s">
        <v>431</v>
      </c>
      <c r="D8" s="142" t="s">
        <v>444</v>
      </c>
      <c r="E8" s="138" t="s">
        <v>432</v>
      </c>
      <c r="F8" s="138" t="s">
        <v>835</v>
      </c>
      <c r="G8" s="138" t="s">
        <v>433</v>
      </c>
      <c r="H8" s="138" t="s">
        <v>434</v>
      </c>
      <c r="I8" s="138" t="s">
        <v>435</v>
      </c>
      <c r="J8" s="138" t="s">
        <v>436</v>
      </c>
      <c r="K8" s="51"/>
      <c r="L8" s="213"/>
      <c r="M8" s="213"/>
      <c r="N8" s="51"/>
      <c r="O8" s="214"/>
      <c r="P8" s="214"/>
      <c r="Q8" s="214"/>
      <c r="R8" s="214"/>
      <c r="S8" s="214"/>
      <c r="T8" s="214"/>
      <c r="U8" s="214"/>
      <c r="V8" s="214"/>
      <c r="W8" s="182"/>
      <c r="X8" s="3" t="s">
        <v>692</v>
      </c>
      <c r="Y8" s="137" t="s">
        <v>437</v>
      </c>
    </row>
    <row r="9" spans="2:25" s="4" customFormat="1" ht="119.25" customHeight="1">
      <c r="B9" s="21">
        <f>1+B8</f>
        <v>2</v>
      </c>
      <c r="C9" s="142" t="s">
        <v>443</v>
      </c>
      <c r="D9" s="142" t="s">
        <v>445</v>
      </c>
      <c r="E9" s="138" t="s">
        <v>438</v>
      </c>
      <c r="F9" s="166" t="s">
        <v>834</v>
      </c>
      <c r="G9" s="166" t="s">
        <v>439</v>
      </c>
      <c r="H9" s="138" t="s">
        <v>440</v>
      </c>
      <c r="I9" s="138" t="s">
        <v>441</v>
      </c>
      <c r="J9" s="138" t="s">
        <v>442</v>
      </c>
      <c r="K9" s="51"/>
      <c r="L9" s="213"/>
      <c r="M9" s="213"/>
      <c r="N9" s="51"/>
      <c r="O9" s="215"/>
      <c r="P9" s="214"/>
      <c r="Q9" s="214"/>
      <c r="R9" s="215"/>
      <c r="S9" s="215"/>
      <c r="T9" s="215"/>
      <c r="U9" s="215"/>
      <c r="V9" s="215"/>
      <c r="W9" s="182"/>
      <c r="X9" s="167" t="s">
        <v>692</v>
      </c>
      <c r="Y9" s="137" t="s">
        <v>437</v>
      </c>
    </row>
    <row r="10" spans="2:25" ht="15.75">
      <c r="B10" s="919" t="s">
        <v>814</v>
      </c>
      <c r="C10" s="919"/>
      <c r="D10" s="919"/>
      <c r="E10" s="919"/>
      <c r="F10" s="919"/>
      <c r="G10" s="919"/>
      <c r="H10" s="919"/>
      <c r="I10" s="919"/>
      <c r="J10" s="919"/>
      <c r="K10" s="919"/>
      <c r="L10" s="919"/>
      <c r="M10" s="919"/>
      <c r="N10" s="919"/>
      <c r="O10" s="919"/>
      <c r="P10" s="919"/>
      <c r="Q10" s="919"/>
      <c r="R10" s="919"/>
      <c r="S10" s="919"/>
      <c r="T10" s="919"/>
      <c r="U10" s="919"/>
      <c r="V10" s="919"/>
      <c r="W10" s="919"/>
      <c r="X10" s="919"/>
      <c r="Y10" s="919"/>
    </row>
    <row r="11" spans="2:25" ht="15.75">
      <c r="B11" s="921" t="s">
        <v>695</v>
      </c>
      <c r="C11" s="921"/>
      <c r="D11" s="921"/>
      <c r="E11" s="921"/>
      <c r="F11" s="921"/>
      <c r="G11" s="921"/>
      <c r="H11" s="921"/>
      <c r="I11" s="921"/>
      <c r="J11" s="921"/>
      <c r="K11" s="921"/>
      <c r="L11" s="921"/>
      <c r="M11" s="921"/>
      <c r="N11" s="921"/>
      <c r="O11" s="921"/>
      <c r="P11" s="921"/>
      <c r="Q11" s="921"/>
      <c r="R11" s="921"/>
      <c r="S11" s="921"/>
      <c r="T11" s="921"/>
      <c r="U11" s="921"/>
      <c r="V11" s="921"/>
      <c r="W11" s="921"/>
      <c r="X11" s="921"/>
      <c r="Y11" s="921"/>
    </row>
    <row r="12" spans="2:25" ht="15.75">
      <c r="B12" s="921" t="s">
        <v>696</v>
      </c>
      <c r="C12" s="921"/>
      <c r="D12" s="921"/>
      <c r="E12" s="921"/>
      <c r="F12" s="921"/>
      <c r="G12" s="921"/>
      <c r="H12" s="921"/>
      <c r="I12" s="921"/>
      <c r="J12" s="921"/>
      <c r="K12" s="921"/>
      <c r="L12" s="921"/>
      <c r="M12" s="921"/>
      <c r="N12" s="921"/>
      <c r="O12" s="921"/>
      <c r="P12" s="921"/>
      <c r="Q12" s="921"/>
      <c r="R12" s="921"/>
      <c r="S12" s="921"/>
      <c r="T12" s="921"/>
      <c r="U12" s="921"/>
      <c r="V12" s="921"/>
      <c r="W12" s="921"/>
      <c r="X12" s="921"/>
      <c r="Y12" s="921"/>
    </row>
    <row r="13" spans="2:25" ht="39.75" customHeight="1">
      <c r="B13" s="919" t="s">
        <v>0</v>
      </c>
      <c r="C13" s="919" t="s">
        <v>1</v>
      </c>
      <c r="D13" s="919" t="s">
        <v>2</v>
      </c>
      <c r="E13" s="919" t="s">
        <v>133</v>
      </c>
      <c r="F13" s="919"/>
      <c r="G13" s="919" t="s">
        <v>504</v>
      </c>
      <c r="H13" s="919"/>
      <c r="I13" s="919"/>
      <c r="J13" s="919"/>
      <c r="K13" s="919" t="s">
        <v>656</v>
      </c>
      <c r="L13" s="919" t="s">
        <v>657</v>
      </c>
      <c r="M13" s="919"/>
      <c r="N13" s="919" t="s">
        <v>3</v>
      </c>
      <c r="O13" s="920" t="s">
        <v>32</v>
      </c>
      <c r="P13" s="920"/>
      <c r="Q13" s="920"/>
      <c r="R13" s="920" t="s">
        <v>661</v>
      </c>
      <c r="S13" s="920"/>
      <c r="T13" s="920"/>
      <c r="U13" s="920"/>
      <c r="V13" s="920"/>
      <c r="W13" s="920" t="s">
        <v>667</v>
      </c>
      <c r="X13" s="920" t="s">
        <v>668</v>
      </c>
      <c r="Y13" s="919" t="s">
        <v>4</v>
      </c>
    </row>
    <row r="14" spans="2:25" ht="15.75">
      <c r="B14" s="919"/>
      <c r="C14" s="919"/>
      <c r="D14" s="919"/>
      <c r="E14" s="919" t="s">
        <v>654</v>
      </c>
      <c r="F14" s="919" t="s">
        <v>838</v>
      </c>
      <c r="G14" s="919" t="s">
        <v>5</v>
      </c>
      <c r="H14" s="919" t="s">
        <v>6</v>
      </c>
      <c r="I14" s="919" t="s">
        <v>7</v>
      </c>
      <c r="J14" s="919" t="s">
        <v>8</v>
      </c>
      <c r="K14" s="919"/>
      <c r="L14" s="919" t="s">
        <v>838</v>
      </c>
      <c r="M14" s="919" t="s">
        <v>654</v>
      </c>
      <c r="N14" s="919"/>
      <c r="O14" s="920" t="s">
        <v>658</v>
      </c>
      <c r="P14" s="920" t="s">
        <v>659</v>
      </c>
      <c r="Q14" s="920" t="s">
        <v>660</v>
      </c>
      <c r="R14" s="920" t="s">
        <v>662</v>
      </c>
      <c r="S14" s="920" t="s">
        <v>663</v>
      </c>
      <c r="T14" s="920" t="s">
        <v>664</v>
      </c>
      <c r="U14" s="920" t="s">
        <v>665</v>
      </c>
      <c r="V14" s="920" t="s">
        <v>666</v>
      </c>
      <c r="W14" s="920"/>
      <c r="X14" s="920"/>
      <c r="Y14" s="919"/>
    </row>
    <row r="15" spans="2:25" ht="34.5" customHeight="1">
      <c r="B15" s="919"/>
      <c r="C15" s="919"/>
      <c r="D15" s="919"/>
      <c r="E15" s="919"/>
      <c r="F15" s="919"/>
      <c r="G15" s="919"/>
      <c r="H15" s="919"/>
      <c r="I15" s="919"/>
      <c r="J15" s="919"/>
      <c r="K15" s="919"/>
      <c r="L15" s="919"/>
      <c r="M15" s="919"/>
      <c r="N15" s="919"/>
      <c r="O15" s="920"/>
      <c r="P15" s="920"/>
      <c r="Q15" s="920"/>
      <c r="R15" s="920"/>
      <c r="S15" s="920"/>
      <c r="T15" s="920"/>
      <c r="U15" s="920"/>
      <c r="V15" s="920"/>
      <c r="W15" s="920"/>
      <c r="X15" s="920"/>
      <c r="Y15" s="919"/>
    </row>
    <row r="16" spans="2:25" ht="73.5" customHeight="1">
      <c r="B16" s="922">
        <f>1+B9</f>
        <v>3</v>
      </c>
      <c r="C16" s="923" t="s">
        <v>10</v>
      </c>
      <c r="D16" s="142" t="s">
        <v>393</v>
      </c>
      <c r="E16" s="137" t="s">
        <v>697</v>
      </c>
      <c r="F16" s="137" t="s">
        <v>836</v>
      </c>
      <c r="G16" s="137" t="s">
        <v>297</v>
      </c>
      <c r="H16" s="138" t="s">
        <v>298</v>
      </c>
      <c r="I16" s="138" t="s">
        <v>298</v>
      </c>
      <c r="J16" s="138" t="s">
        <v>299</v>
      </c>
      <c r="K16" s="49"/>
      <c r="L16" s="216"/>
      <c r="M16" s="216"/>
      <c r="N16" s="37"/>
      <c r="O16" s="924"/>
      <c r="P16" s="3"/>
      <c r="Q16" s="3"/>
      <c r="R16" s="3"/>
      <c r="S16" s="3"/>
      <c r="T16" s="3"/>
      <c r="U16" s="3"/>
      <c r="V16" s="3"/>
      <c r="W16" s="106"/>
      <c r="X16" s="137" t="s">
        <v>692</v>
      </c>
      <c r="Y16" s="137" t="s">
        <v>11</v>
      </c>
    </row>
    <row r="17" spans="2:25" ht="87.75" customHeight="1">
      <c r="B17" s="922"/>
      <c r="C17" s="923"/>
      <c r="D17" s="138" t="s">
        <v>12</v>
      </c>
      <c r="E17" s="142" t="s">
        <v>698</v>
      </c>
      <c r="F17" s="142" t="s">
        <v>837</v>
      </c>
      <c r="G17" s="142" t="s">
        <v>394</v>
      </c>
      <c r="H17" s="142" t="s">
        <v>395</v>
      </c>
      <c r="I17" s="142" t="s">
        <v>395</v>
      </c>
      <c r="J17" s="142" t="s">
        <v>396</v>
      </c>
      <c r="K17" s="49"/>
      <c r="L17" s="8"/>
      <c r="M17" s="217"/>
      <c r="N17" s="37"/>
      <c r="O17" s="924"/>
      <c r="P17" s="167"/>
      <c r="Q17" s="167"/>
      <c r="R17" s="167"/>
      <c r="S17" s="167"/>
      <c r="T17" s="167"/>
      <c r="U17" s="167"/>
      <c r="V17" s="167"/>
      <c r="W17" s="106"/>
      <c r="X17" s="137" t="s">
        <v>692</v>
      </c>
      <c r="Y17" s="137" t="s">
        <v>11</v>
      </c>
    </row>
    <row r="18" spans="2:25" ht="83.25" customHeight="1">
      <c r="B18" s="137">
        <f>1+B16</f>
        <v>4</v>
      </c>
      <c r="C18" s="138" t="s">
        <v>397</v>
      </c>
      <c r="D18" s="142" t="s">
        <v>13</v>
      </c>
      <c r="E18" s="47">
        <v>192.595</v>
      </c>
      <c r="F18" s="47">
        <f>170+H18</f>
        <v>183.797</v>
      </c>
      <c r="G18" s="47">
        <v>170</v>
      </c>
      <c r="H18" s="47">
        <v>13.797</v>
      </c>
      <c r="I18" s="47">
        <v>16.98</v>
      </c>
      <c r="J18" s="47">
        <v>2</v>
      </c>
      <c r="K18" s="218"/>
      <c r="L18" s="216"/>
      <c r="M18" s="217"/>
      <c r="N18" s="37"/>
      <c r="O18" s="17"/>
      <c r="P18" s="167"/>
      <c r="Q18" s="167"/>
      <c r="R18" s="167"/>
      <c r="S18" s="167"/>
      <c r="T18" s="167"/>
      <c r="U18" s="167"/>
      <c r="V18" s="167"/>
      <c r="W18" s="106"/>
      <c r="X18" s="137" t="s">
        <v>692</v>
      </c>
      <c r="Y18" s="137" t="s">
        <v>11</v>
      </c>
    </row>
    <row r="19" spans="2:25" ht="22.5" customHeight="1">
      <c r="B19" s="919" t="s">
        <v>814</v>
      </c>
      <c r="C19" s="919"/>
      <c r="D19" s="919"/>
      <c r="E19" s="919"/>
      <c r="F19" s="919"/>
      <c r="G19" s="919"/>
      <c r="H19" s="919"/>
      <c r="I19" s="919"/>
      <c r="J19" s="919"/>
      <c r="K19" s="919"/>
      <c r="L19" s="919"/>
      <c r="M19" s="919"/>
      <c r="N19" s="919"/>
      <c r="O19" s="919"/>
      <c r="P19" s="919"/>
      <c r="Q19" s="919"/>
      <c r="R19" s="919"/>
      <c r="S19" s="919"/>
      <c r="T19" s="919"/>
      <c r="U19" s="919"/>
      <c r="V19" s="919"/>
      <c r="W19" s="919"/>
      <c r="X19" s="919"/>
      <c r="Y19" s="919"/>
    </row>
    <row r="20" spans="2:25" ht="21.75" customHeight="1">
      <c r="B20" s="921" t="s">
        <v>699</v>
      </c>
      <c r="C20" s="921"/>
      <c r="D20" s="921"/>
      <c r="E20" s="921"/>
      <c r="F20" s="921"/>
      <c r="G20" s="921"/>
      <c r="H20" s="921"/>
      <c r="I20" s="921"/>
      <c r="J20" s="921"/>
      <c r="K20" s="921"/>
      <c r="L20" s="921"/>
      <c r="M20" s="921"/>
      <c r="N20" s="921"/>
      <c r="O20" s="921"/>
      <c r="P20" s="921"/>
      <c r="Q20" s="921"/>
      <c r="R20" s="921"/>
      <c r="S20" s="921"/>
      <c r="T20" s="921"/>
      <c r="U20" s="921"/>
      <c r="V20" s="921"/>
      <c r="W20" s="921"/>
      <c r="X20" s="921"/>
      <c r="Y20" s="921"/>
    </row>
    <row r="21" spans="2:25" ht="23.25" customHeight="1">
      <c r="B21" s="921" t="s">
        <v>700</v>
      </c>
      <c r="C21" s="921"/>
      <c r="D21" s="921"/>
      <c r="E21" s="921"/>
      <c r="F21" s="921"/>
      <c r="G21" s="921"/>
      <c r="H21" s="921"/>
      <c r="I21" s="921"/>
      <c r="J21" s="921"/>
      <c r="K21" s="921"/>
      <c r="L21" s="921"/>
      <c r="M21" s="921"/>
      <c r="N21" s="921"/>
      <c r="O21" s="921"/>
      <c r="P21" s="921"/>
      <c r="Q21" s="921"/>
      <c r="R21" s="921"/>
      <c r="S21" s="921"/>
      <c r="T21" s="921"/>
      <c r="U21" s="921"/>
      <c r="V21" s="921"/>
      <c r="W21" s="921"/>
      <c r="X21" s="921"/>
      <c r="Y21" s="921"/>
    </row>
    <row r="22" spans="2:25" ht="39.75" customHeight="1">
      <c r="B22" s="919" t="s">
        <v>0</v>
      </c>
      <c r="C22" s="919" t="s">
        <v>1</v>
      </c>
      <c r="D22" s="919" t="s">
        <v>2</v>
      </c>
      <c r="E22" s="919" t="s">
        <v>133</v>
      </c>
      <c r="F22" s="919"/>
      <c r="G22" s="919" t="s">
        <v>504</v>
      </c>
      <c r="H22" s="919"/>
      <c r="I22" s="919"/>
      <c r="J22" s="919"/>
      <c r="K22" s="919" t="s">
        <v>656</v>
      </c>
      <c r="L22" s="919" t="s">
        <v>657</v>
      </c>
      <c r="M22" s="919"/>
      <c r="N22" s="919" t="s">
        <v>3</v>
      </c>
      <c r="O22" s="920" t="s">
        <v>32</v>
      </c>
      <c r="P22" s="920"/>
      <c r="Q22" s="920"/>
      <c r="R22" s="920" t="s">
        <v>661</v>
      </c>
      <c r="S22" s="920"/>
      <c r="T22" s="920"/>
      <c r="U22" s="920"/>
      <c r="V22" s="920"/>
      <c r="W22" s="920" t="s">
        <v>667</v>
      </c>
      <c r="X22" s="920" t="s">
        <v>668</v>
      </c>
      <c r="Y22" s="919" t="s">
        <v>4</v>
      </c>
    </row>
    <row r="23" spans="2:25" ht="15.75">
      <c r="B23" s="919"/>
      <c r="C23" s="919"/>
      <c r="D23" s="919"/>
      <c r="E23" s="919" t="s">
        <v>654</v>
      </c>
      <c r="F23" s="919" t="s">
        <v>838</v>
      </c>
      <c r="G23" s="919" t="s">
        <v>5</v>
      </c>
      <c r="H23" s="919" t="s">
        <v>6</v>
      </c>
      <c r="I23" s="919" t="s">
        <v>7</v>
      </c>
      <c r="J23" s="919" t="s">
        <v>8</v>
      </c>
      <c r="K23" s="919"/>
      <c r="L23" s="919" t="s">
        <v>838</v>
      </c>
      <c r="M23" s="919" t="s">
        <v>654</v>
      </c>
      <c r="N23" s="919"/>
      <c r="O23" s="920" t="s">
        <v>658</v>
      </c>
      <c r="P23" s="920" t="s">
        <v>659</v>
      </c>
      <c r="Q23" s="920" t="s">
        <v>660</v>
      </c>
      <c r="R23" s="920" t="s">
        <v>662</v>
      </c>
      <c r="S23" s="920" t="s">
        <v>663</v>
      </c>
      <c r="T23" s="920" t="s">
        <v>664</v>
      </c>
      <c r="U23" s="920" t="s">
        <v>665</v>
      </c>
      <c r="V23" s="920" t="s">
        <v>666</v>
      </c>
      <c r="W23" s="920"/>
      <c r="X23" s="920"/>
      <c r="Y23" s="919"/>
    </row>
    <row r="24" spans="2:25" ht="36" customHeight="1">
      <c r="B24" s="919"/>
      <c r="C24" s="919"/>
      <c r="D24" s="919"/>
      <c r="E24" s="919"/>
      <c r="F24" s="919"/>
      <c r="G24" s="919"/>
      <c r="H24" s="919"/>
      <c r="I24" s="919"/>
      <c r="J24" s="919"/>
      <c r="K24" s="919"/>
      <c r="L24" s="919"/>
      <c r="M24" s="919"/>
      <c r="N24" s="919"/>
      <c r="O24" s="920"/>
      <c r="P24" s="920"/>
      <c r="Q24" s="920"/>
      <c r="R24" s="920"/>
      <c r="S24" s="920"/>
      <c r="T24" s="920"/>
      <c r="U24" s="920"/>
      <c r="V24" s="920"/>
      <c r="W24" s="920"/>
      <c r="X24" s="920"/>
      <c r="Y24" s="919"/>
    </row>
    <row r="25" spans="2:25" ht="58.5" customHeight="1">
      <c r="B25" s="914">
        <f>1+B18</f>
        <v>5</v>
      </c>
      <c r="C25" s="915" t="s">
        <v>14</v>
      </c>
      <c r="D25" s="915" t="s">
        <v>15</v>
      </c>
      <c r="E25" s="139" t="s">
        <v>16</v>
      </c>
      <c r="F25" s="167">
        <f>+H25</f>
        <v>1</v>
      </c>
      <c r="G25" s="167"/>
      <c r="H25" s="155">
        <v>1</v>
      </c>
      <c r="I25" s="167" t="s">
        <v>692</v>
      </c>
      <c r="J25" s="155">
        <v>2</v>
      </c>
      <c r="K25" s="918"/>
      <c r="L25" s="917"/>
      <c r="M25" s="917"/>
      <c r="N25" s="155"/>
      <c r="O25" s="914"/>
      <c r="P25" s="155"/>
      <c r="Q25" s="155"/>
      <c r="R25" s="155"/>
      <c r="S25" s="155"/>
      <c r="T25" s="155"/>
      <c r="U25" s="155"/>
      <c r="V25" s="155"/>
      <c r="W25" s="130"/>
      <c r="X25" s="916"/>
      <c r="Y25" s="914" t="s">
        <v>17</v>
      </c>
    </row>
    <row r="26" spans="2:25" ht="48" customHeight="1">
      <c r="B26" s="914"/>
      <c r="C26" s="915"/>
      <c r="D26" s="915"/>
      <c r="E26" s="139" t="s">
        <v>18</v>
      </c>
      <c r="F26" s="167">
        <f aca="true" t="shared" si="0" ref="F26:F31">+H26</f>
        <v>1</v>
      </c>
      <c r="G26" s="167"/>
      <c r="H26" s="155">
        <v>1</v>
      </c>
      <c r="I26" s="167" t="s">
        <v>692</v>
      </c>
      <c r="J26" s="155">
        <v>1</v>
      </c>
      <c r="K26" s="918"/>
      <c r="L26" s="917"/>
      <c r="M26" s="917"/>
      <c r="N26" s="155"/>
      <c r="O26" s="914"/>
      <c r="P26" s="155"/>
      <c r="Q26" s="155"/>
      <c r="R26" s="155"/>
      <c r="S26" s="155"/>
      <c r="T26" s="155"/>
      <c r="U26" s="155"/>
      <c r="V26" s="155"/>
      <c r="W26" s="130"/>
      <c r="X26" s="916"/>
      <c r="Y26" s="914"/>
    </row>
    <row r="27" spans="2:25" ht="81" customHeight="1">
      <c r="B27" s="155">
        <f>1+B25</f>
        <v>6</v>
      </c>
      <c r="C27" s="139" t="s">
        <v>19</v>
      </c>
      <c r="D27" s="139" t="s">
        <v>20</v>
      </c>
      <c r="E27" s="155">
        <v>3</v>
      </c>
      <c r="F27" s="167">
        <f t="shared" si="0"/>
        <v>1</v>
      </c>
      <c r="G27" s="167"/>
      <c r="H27" s="155">
        <v>1</v>
      </c>
      <c r="I27" s="155">
        <v>1</v>
      </c>
      <c r="J27" s="155">
        <v>1</v>
      </c>
      <c r="K27" s="10"/>
      <c r="L27" s="9"/>
      <c r="M27" s="9"/>
      <c r="N27" s="155"/>
      <c r="O27" s="139"/>
      <c r="P27" s="155"/>
      <c r="Q27" s="155"/>
      <c r="R27" s="155"/>
      <c r="S27" s="155"/>
      <c r="T27" s="155"/>
      <c r="U27" s="155"/>
      <c r="V27" s="155"/>
      <c r="W27" s="130"/>
      <c r="X27" s="167"/>
      <c r="Y27" s="155" t="s">
        <v>17</v>
      </c>
    </row>
    <row r="28" spans="2:25" ht="57.75" customHeight="1">
      <c r="B28" s="914">
        <f>1+B27</f>
        <v>7</v>
      </c>
      <c r="C28" s="915" t="s">
        <v>21</v>
      </c>
      <c r="D28" s="915" t="s">
        <v>22</v>
      </c>
      <c r="E28" s="139" t="s">
        <v>23</v>
      </c>
      <c r="F28" s="167">
        <f t="shared" si="0"/>
        <v>0</v>
      </c>
      <c r="G28" s="155"/>
      <c r="H28" s="155">
        <v>0</v>
      </c>
      <c r="I28" s="155" t="s">
        <v>24</v>
      </c>
      <c r="J28" s="155" t="s">
        <v>24</v>
      </c>
      <c r="K28" s="918"/>
      <c r="L28" s="917"/>
      <c r="M28" s="917"/>
      <c r="N28" s="155"/>
      <c r="O28" s="139"/>
      <c r="P28" s="155"/>
      <c r="Q28" s="155"/>
      <c r="R28" s="155"/>
      <c r="S28" s="155"/>
      <c r="T28" s="155"/>
      <c r="U28" s="155"/>
      <c r="V28" s="155"/>
      <c r="W28" s="915"/>
      <c r="X28" s="916"/>
      <c r="Y28" s="914" t="s">
        <v>17</v>
      </c>
    </row>
    <row r="29" spans="2:25" ht="57" customHeight="1">
      <c r="B29" s="914"/>
      <c r="C29" s="915"/>
      <c r="D29" s="915"/>
      <c r="E29" s="139" t="s">
        <v>25</v>
      </c>
      <c r="F29" s="167">
        <f t="shared" si="0"/>
        <v>0</v>
      </c>
      <c r="G29" s="155"/>
      <c r="H29" s="155">
        <v>0</v>
      </c>
      <c r="I29" s="155" t="s">
        <v>26</v>
      </c>
      <c r="J29" s="155" t="s">
        <v>26</v>
      </c>
      <c r="K29" s="918"/>
      <c r="L29" s="917"/>
      <c r="M29" s="917"/>
      <c r="N29" s="155"/>
      <c r="O29" s="139"/>
      <c r="P29" s="155"/>
      <c r="Q29" s="155"/>
      <c r="R29" s="155"/>
      <c r="S29" s="155"/>
      <c r="T29" s="155"/>
      <c r="U29" s="155"/>
      <c r="V29" s="155"/>
      <c r="W29" s="915"/>
      <c r="X29" s="916"/>
      <c r="Y29" s="914"/>
    </row>
    <row r="30" spans="2:25" ht="47.25" customHeight="1">
      <c r="B30" s="914"/>
      <c r="C30" s="915"/>
      <c r="D30" s="915"/>
      <c r="E30" s="139" t="s">
        <v>27</v>
      </c>
      <c r="F30" s="167">
        <f t="shared" si="0"/>
        <v>0</v>
      </c>
      <c r="G30" s="155"/>
      <c r="H30" s="155">
        <v>0</v>
      </c>
      <c r="I30" s="155" t="s">
        <v>28</v>
      </c>
      <c r="J30" s="155" t="s">
        <v>28</v>
      </c>
      <c r="K30" s="918"/>
      <c r="L30" s="917"/>
      <c r="M30" s="917"/>
      <c r="N30" s="155"/>
      <c r="O30" s="139"/>
      <c r="P30" s="155"/>
      <c r="Q30" s="155"/>
      <c r="R30" s="155"/>
      <c r="S30" s="155"/>
      <c r="T30" s="155"/>
      <c r="U30" s="155"/>
      <c r="V30" s="155"/>
      <c r="W30" s="915"/>
      <c r="X30" s="916"/>
      <c r="Y30" s="914"/>
    </row>
    <row r="31" spans="2:25" ht="39.75" customHeight="1">
      <c r="B31" s="914"/>
      <c r="C31" s="915"/>
      <c r="D31" s="915"/>
      <c r="E31" s="139" t="s">
        <v>29</v>
      </c>
      <c r="F31" s="167">
        <f t="shared" si="0"/>
        <v>0</v>
      </c>
      <c r="G31" s="155"/>
      <c r="H31" s="155">
        <v>0</v>
      </c>
      <c r="I31" s="155" t="s">
        <v>30</v>
      </c>
      <c r="J31" s="155" t="s">
        <v>30</v>
      </c>
      <c r="K31" s="918"/>
      <c r="L31" s="917"/>
      <c r="M31" s="917"/>
      <c r="N31" s="155"/>
      <c r="O31" s="139"/>
      <c r="P31" s="155"/>
      <c r="Q31" s="155"/>
      <c r="R31" s="155"/>
      <c r="S31" s="155"/>
      <c r="T31" s="155"/>
      <c r="U31" s="155"/>
      <c r="V31" s="155"/>
      <c r="W31" s="915"/>
      <c r="X31" s="916"/>
      <c r="Y31" s="914"/>
    </row>
    <row r="33" ht="15.75">
      <c r="D33" s="913" t="s">
        <v>804</v>
      </c>
    </row>
    <row r="34" ht="15.75">
      <c r="D34" s="913"/>
    </row>
    <row r="35" ht="15.75">
      <c r="D35" s="1" t="s">
        <v>839</v>
      </c>
    </row>
  </sheetData>
  <sheetProtection/>
  <mergeCells count="118">
    <mergeCell ref="S14:S15"/>
    <mergeCell ref="T14:T15"/>
    <mergeCell ref="U14:U15"/>
    <mergeCell ref="V14:V15"/>
    <mergeCell ref="E23:E24"/>
    <mergeCell ref="F23:F24"/>
    <mergeCell ref="I23:I24"/>
    <mergeCell ref="L23:L24"/>
    <mergeCell ref="M23:M24"/>
    <mergeCell ref="O23:O24"/>
    <mergeCell ref="O14:O15"/>
    <mergeCell ref="P14:P15"/>
    <mergeCell ref="Q14:Q15"/>
    <mergeCell ref="R14:R15"/>
    <mergeCell ref="E22:F22"/>
    <mergeCell ref="K22:K24"/>
    <mergeCell ref="L22:M22"/>
    <mergeCell ref="O22:Q22"/>
    <mergeCell ref="R22:V22"/>
    <mergeCell ref="R23:R24"/>
    <mergeCell ref="W5:W7"/>
    <mergeCell ref="X5:X7"/>
    <mergeCell ref="E13:F13"/>
    <mergeCell ref="K13:K15"/>
    <mergeCell ref="L13:M13"/>
    <mergeCell ref="O13:Q13"/>
    <mergeCell ref="R13:V13"/>
    <mergeCell ref="W13:W15"/>
    <mergeCell ref="X13:X15"/>
    <mergeCell ref="E14:E15"/>
    <mergeCell ref="M6:M7"/>
    <mergeCell ref="H6:H7"/>
    <mergeCell ref="Q6:Q7"/>
    <mergeCell ref="R5:V5"/>
    <mergeCell ref="R6:R7"/>
    <mergeCell ref="S6:S7"/>
    <mergeCell ref="T6:T7"/>
    <mergeCell ref="U6:U7"/>
    <mergeCell ref="V6:V7"/>
    <mergeCell ref="B3:Y3"/>
    <mergeCell ref="B4:Y4"/>
    <mergeCell ref="G13:J13"/>
    <mergeCell ref="N13:N15"/>
    <mergeCell ref="J14:J15"/>
    <mergeCell ref="H14:H15"/>
    <mergeCell ref="B11:Y11"/>
    <mergeCell ref="B12:Y12"/>
    <mergeCell ref="E5:F5"/>
    <mergeCell ref="E6:E7"/>
    <mergeCell ref="D13:D15"/>
    <mergeCell ref="O16:O17"/>
    <mergeCell ref="L14:L15"/>
    <mergeCell ref="M14:M15"/>
    <mergeCell ref="B10:Y10"/>
    <mergeCell ref="B5:B7"/>
    <mergeCell ref="F6:F7"/>
    <mergeCell ref="L5:M5"/>
    <mergeCell ref="K5:K7"/>
    <mergeCell ref="L6:L7"/>
    <mergeCell ref="H23:H24"/>
    <mergeCell ref="Y22:Y24"/>
    <mergeCell ref="P23:P24"/>
    <mergeCell ref="Q23:Q24"/>
    <mergeCell ref="S23:S24"/>
    <mergeCell ref="T23:T24"/>
    <mergeCell ref="U23:U24"/>
    <mergeCell ref="V23:V24"/>
    <mergeCell ref="W22:W24"/>
    <mergeCell ref="X22:X24"/>
    <mergeCell ref="G22:J22"/>
    <mergeCell ref="F14:F15"/>
    <mergeCell ref="Y5:Y7"/>
    <mergeCell ref="G6:G7"/>
    <mergeCell ref="B13:B15"/>
    <mergeCell ref="J23:J24"/>
    <mergeCell ref="B19:Y19"/>
    <mergeCell ref="B16:B17"/>
    <mergeCell ref="C16:C17"/>
    <mergeCell ref="G23:G24"/>
    <mergeCell ref="B28:B31"/>
    <mergeCell ref="C25:C26"/>
    <mergeCell ref="D25:D26"/>
    <mergeCell ref="C28:C31"/>
    <mergeCell ref="D28:D31"/>
    <mergeCell ref="B22:B24"/>
    <mergeCell ref="C22:C24"/>
    <mergeCell ref="D22:D24"/>
    <mergeCell ref="B25:B26"/>
    <mergeCell ref="B21:Y21"/>
    <mergeCell ref="B2:Y2"/>
    <mergeCell ref="I6:I7"/>
    <mergeCell ref="J6:J7"/>
    <mergeCell ref="O6:O7"/>
    <mergeCell ref="P6:P7"/>
    <mergeCell ref="I14:I15"/>
    <mergeCell ref="G14:G15"/>
    <mergeCell ref="C13:C15"/>
    <mergeCell ref="Y13:Y15"/>
    <mergeCell ref="M25:M26"/>
    <mergeCell ref="O25:O26"/>
    <mergeCell ref="X25:X26"/>
    <mergeCell ref="C5:C7"/>
    <mergeCell ref="D5:D7"/>
    <mergeCell ref="G5:J5"/>
    <mergeCell ref="N5:N7"/>
    <mergeCell ref="O5:Q5"/>
    <mergeCell ref="N22:N24"/>
    <mergeCell ref="B20:Y20"/>
    <mergeCell ref="D33:D34"/>
    <mergeCell ref="Y28:Y31"/>
    <mergeCell ref="Y25:Y26"/>
    <mergeCell ref="W28:W31"/>
    <mergeCell ref="X28:X31"/>
    <mergeCell ref="L28:L31"/>
    <mergeCell ref="M28:M31"/>
    <mergeCell ref="K28:K31"/>
    <mergeCell ref="K25:K26"/>
    <mergeCell ref="L25:L26"/>
  </mergeCells>
  <printOptions horizontalCentered="1"/>
  <pageMargins left="0.25" right="0.25" top="0.25" bottom="0.25" header="0.25" footer="0.25"/>
  <pageSetup horizontalDpi="600" verticalDpi="600" orientation="landscape" paperSize="9" scale="45" r:id="rId1"/>
</worksheet>
</file>

<file path=xl/worksheets/sheet10.xml><?xml version="1.0" encoding="utf-8"?>
<worksheet xmlns="http://schemas.openxmlformats.org/spreadsheetml/2006/main" xmlns:r="http://schemas.openxmlformats.org/officeDocument/2006/relationships">
  <dimension ref="A1:M58"/>
  <sheetViews>
    <sheetView tabSelected="1" view="pageBreakPreview" zoomScale="57" zoomScaleNormal="57" zoomScaleSheetLayoutView="57" zoomScalePageLayoutView="0" workbookViewId="0" topLeftCell="A1">
      <selection activeCell="D10" sqref="D10"/>
    </sheetView>
  </sheetViews>
  <sheetFormatPr defaultColWidth="9.140625" defaultRowHeight="15"/>
  <cols>
    <col min="1" max="1" width="9.7109375" style="0" customWidth="1"/>
    <col min="2" max="2" width="54.00390625" style="0" customWidth="1"/>
    <col min="3" max="3" width="50.00390625" style="0" customWidth="1"/>
    <col min="4" max="4" width="27.8515625" style="0" customWidth="1"/>
    <col min="5" max="5" width="37.00390625" style="0" customWidth="1"/>
    <col min="6" max="6" width="32.8515625" style="0" customWidth="1"/>
    <col min="7" max="7" width="30.00390625" style="0" customWidth="1"/>
    <col min="8" max="8" width="38.421875" style="0" customWidth="1"/>
    <col min="9" max="9" width="42.8515625" style="0" customWidth="1"/>
    <col min="10" max="10" width="38.140625" style="0" customWidth="1"/>
    <col min="11" max="11" width="30.00390625" style="0" customWidth="1"/>
    <col min="12" max="12" width="21.57421875" style="0" customWidth="1"/>
    <col min="13" max="13" width="10.28125" style="0" bestFit="1" customWidth="1"/>
  </cols>
  <sheetData>
    <row r="1" spans="1:9" ht="15">
      <c r="A1" s="1235" t="s">
        <v>1460</v>
      </c>
      <c r="B1" s="1235"/>
      <c r="C1" s="1235"/>
      <c r="D1" s="1235"/>
      <c r="E1" s="1235"/>
      <c r="F1" s="1235"/>
      <c r="G1" s="1235"/>
      <c r="H1" s="1235"/>
      <c r="I1" s="1235"/>
    </row>
    <row r="2" spans="1:9" ht="15.75" thickBot="1">
      <c r="A2" s="1235"/>
      <c r="B2" s="1235"/>
      <c r="C2" s="1235"/>
      <c r="D2" s="1235"/>
      <c r="E2" s="1235"/>
      <c r="F2" s="1235"/>
      <c r="G2" s="1235"/>
      <c r="H2" s="1235"/>
      <c r="I2" s="1235"/>
    </row>
    <row r="3" spans="1:13" ht="20.25" customHeight="1" thickBot="1">
      <c r="A3" s="1212" t="s">
        <v>1320</v>
      </c>
      <c r="B3" s="1213"/>
      <c r="C3" s="1213"/>
      <c r="D3" s="1213"/>
      <c r="E3" s="1213"/>
      <c r="F3" s="1213"/>
      <c r="G3" s="1213"/>
      <c r="H3" s="1213"/>
      <c r="I3" s="1241"/>
      <c r="J3" s="1212"/>
      <c r="K3" s="1213"/>
      <c r="L3" s="1213"/>
      <c r="M3" s="1213"/>
    </row>
    <row r="4" spans="1:13" ht="18.75" customHeight="1" thickBot="1">
      <c r="A4" s="1208" t="s">
        <v>1274</v>
      </c>
      <c r="B4" s="1209"/>
      <c r="C4" s="1209"/>
      <c r="D4" s="1209"/>
      <c r="E4" s="1209"/>
      <c r="F4" s="1209"/>
      <c r="G4" s="1209"/>
      <c r="H4" s="1209"/>
      <c r="I4" s="1234"/>
      <c r="J4" s="1208"/>
      <c r="K4" s="1209"/>
      <c r="L4" s="1209"/>
      <c r="M4" s="1209"/>
    </row>
    <row r="5" spans="1:13" ht="24.75" customHeight="1" thickBot="1">
      <c r="A5" s="1210" t="s">
        <v>1284</v>
      </c>
      <c r="B5" s="1211"/>
      <c r="C5" s="1211"/>
      <c r="D5" s="1211"/>
      <c r="E5" s="1211"/>
      <c r="F5" s="1211"/>
      <c r="G5" s="1211"/>
      <c r="H5" s="1211"/>
      <c r="I5" s="1233"/>
      <c r="J5" s="1210"/>
      <c r="K5" s="1211"/>
      <c r="L5" s="1211"/>
      <c r="M5" s="1211"/>
    </row>
    <row r="6" spans="1:13" ht="20.25" customHeight="1" thickBot="1">
      <c r="A6" s="1219" t="s">
        <v>0</v>
      </c>
      <c r="B6" s="1231" t="s">
        <v>1</v>
      </c>
      <c r="C6" s="1229" t="s">
        <v>2</v>
      </c>
      <c r="D6" s="1236" t="s">
        <v>1009</v>
      </c>
      <c r="E6" s="1238" t="s">
        <v>1010</v>
      </c>
      <c r="F6" s="1239"/>
      <c r="G6" s="1239"/>
      <c r="H6" s="1240"/>
      <c r="I6" s="1205" t="s">
        <v>1011</v>
      </c>
      <c r="J6" s="1199" t="s">
        <v>32</v>
      </c>
      <c r="K6" s="1201" t="s">
        <v>1423</v>
      </c>
      <c r="L6" s="1203" t="s">
        <v>1422</v>
      </c>
      <c r="M6" s="1205" t="s">
        <v>4</v>
      </c>
    </row>
    <row r="7" spans="1:13" ht="26.25" customHeight="1" thickBot="1">
      <c r="A7" s="1220"/>
      <c r="B7" s="1232"/>
      <c r="C7" s="1230"/>
      <c r="D7" s="1237"/>
      <c r="E7" s="762" t="s">
        <v>5</v>
      </c>
      <c r="F7" s="754" t="s">
        <v>6</v>
      </c>
      <c r="G7" s="754" t="s">
        <v>7</v>
      </c>
      <c r="H7" s="763" t="s">
        <v>8</v>
      </c>
      <c r="I7" s="1206"/>
      <c r="J7" s="1200"/>
      <c r="K7" s="1202"/>
      <c r="L7" s="1204"/>
      <c r="M7" s="1206"/>
    </row>
    <row r="8" spans="1:13" ht="39.75" customHeight="1" thickBot="1">
      <c r="A8" s="1214">
        <v>1</v>
      </c>
      <c r="B8" s="1242" t="s">
        <v>1378</v>
      </c>
      <c r="C8" s="776" t="s">
        <v>1399</v>
      </c>
      <c r="D8" s="777">
        <v>1</v>
      </c>
      <c r="E8" s="748"/>
      <c r="F8" s="748"/>
      <c r="G8" s="748"/>
      <c r="H8" s="778">
        <v>1</v>
      </c>
      <c r="I8" s="827" t="s">
        <v>1463</v>
      </c>
      <c r="J8" s="776" t="s">
        <v>1419</v>
      </c>
      <c r="K8" s="853">
        <v>125000000</v>
      </c>
      <c r="L8" s="1223" t="s">
        <v>1420</v>
      </c>
      <c r="M8" s="1221" t="s">
        <v>134</v>
      </c>
    </row>
    <row r="9" spans="1:13" ht="43.5" customHeight="1" thickBot="1">
      <c r="A9" s="1215"/>
      <c r="B9" s="1207"/>
      <c r="C9" s="813" t="s">
        <v>1324</v>
      </c>
      <c r="D9" s="772">
        <v>0.35</v>
      </c>
      <c r="E9" s="813"/>
      <c r="F9" s="735"/>
      <c r="G9" s="735"/>
      <c r="H9" s="772">
        <v>0.35</v>
      </c>
      <c r="I9" s="819" t="s">
        <v>1464</v>
      </c>
      <c r="J9" s="776" t="s">
        <v>1419</v>
      </c>
      <c r="K9" s="850">
        <v>141903492.3</v>
      </c>
      <c r="L9" s="1224"/>
      <c r="M9" s="1222"/>
    </row>
    <row r="10" spans="1:13" ht="45.75" thickBot="1">
      <c r="A10" s="814">
        <v>2</v>
      </c>
      <c r="B10" s="813" t="s">
        <v>1379</v>
      </c>
      <c r="C10" s="813" t="s">
        <v>1323</v>
      </c>
      <c r="D10" s="770">
        <v>0.2</v>
      </c>
      <c r="E10" s="810"/>
      <c r="F10" s="811"/>
      <c r="G10" s="811"/>
      <c r="H10" s="770">
        <v>0.2</v>
      </c>
      <c r="I10" s="819" t="s">
        <v>1344</v>
      </c>
      <c r="J10" s="776" t="s">
        <v>1419</v>
      </c>
      <c r="K10" s="850">
        <v>1320000</v>
      </c>
      <c r="L10" s="735" t="s">
        <v>1421</v>
      </c>
      <c r="M10" s="849" t="s">
        <v>134</v>
      </c>
    </row>
    <row r="11" spans="1:13" ht="42.75" customHeight="1">
      <c r="A11" s="814">
        <v>3</v>
      </c>
      <c r="B11" s="813" t="s">
        <v>1380</v>
      </c>
      <c r="C11" s="813" t="s">
        <v>1395</v>
      </c>
      <c r="D11" s="737">
        <v>1</v>
      </c>
      <c r="E11" s="736"/>
      <c r="F11" s="736"/>
      <c r="G11" s="736"/>
      <c r="H11" s="740">
        <v>1</v>
      </c>
      <c r="I11" s="828" t="s">
        <v>1462</v>
      </c>
      <c r="J11" s="776" t="s">
        <v>1419</v>
      </c>
      <c r="K11" s="736"/>
      <c r="L11" s="735" t="s">
        <v>1420</v>
      </c>
      <c r="M11" s="849" t="s">
        <v>134</v>
      </c>
    </row>
    <row r="12" spans="1:13" s="752" customFormat="1" ht="16.5" thickBot="1">
      <c r="A12" s="1216" t="s">
        <v>1274</v>
      </c>
      <c r="B12" s="1217"/>
      <c r="C12" s="1217"/>
      <c r="D12" s="1217"/>
      <c r="E12" s="1217"/>
      <c r="F12" s="1217"/>
      <c r="G12" s="1217"/>
      <c r="H12" s="1217"/>
      <c r="I12" s="1218"/>
      <c r="J12" s="1208"/>
      <c r="K12" s="1209"/>
      <c r="L12" s="1209"/>
      <c r="M12" s="1209"/>
    </row>
    <row r="13" spans="1:13" ht="24.75" customHeight="1" thickBot="1">
      <c r="A13" s="1210" t="s">
        <v>1272</v>
      </c>
      <c r="B13" s="1211"/>
      <c r="C13" s="1211"/>
      <c r="D13" s="1211"/>
      <c r="E13" s="1211"/>
      <c r="F13" s="1211"/>
      <c r="G13" s="1211"/>
      <c r="H13" s="1211"/>
      <c r="I13" s="1233"/>
      <c r="J13" s="1210"/>
      <c r="K13" s="1211"/>
      <c r="L13" s="1211"/>
      <c r="M13" s="1211"/>
    </row>
    <row r="14" spans="1:13" s="752" customFormat="1" ht="24.75" customHeight="1">
      <c r="A14" s="1219" t="s">
        <v>0</v>
      </c>
      <c r="B14" s="1231" t="s">
        <v>1</v>
      </c>
      <c r="C14" s="1229" t="s">
        <v>2</v>
      </c>
      <c r="D14" s="1250" t="s">
        <v>1009</v>
      </c>
      <c r="E14" s="1225" t="s">
        <v>1010</v>
      </c>
      <c r="F14" s="1226"/>
      <c r="G14" s="1226"/>
      <c r="H14" s="1227"/>
      <c r="I14" s="767" t="s">
        <v>1011</v>
      </c>
      <c r="J14" s="1199" t="s">
        <v>32</v>
      </c>
      <c r="K14" s="1201" t="s">
        <v>1423</v>
      </c>
      <c r="L14" s="1203" t="s">
        <v>1422</v>
      </c>
      <c r="M14" s="1205" t="s">
        <v>4</v>
      </c>
    </row>
    <row r="15" spans="1:13" s="752" customFormat="1" ht="24.75" customHeight="1" thickBot="1">
      <c r="A15" s="1220"/>
      <c r="B15" s="1232"/>
      <c r="C15" s="1230"/>
      <c r="D15" s="1251"/>
      <c r="E15" s="756" t="s">
        <v>5</v>
      </c>
      <c r="F15" s="742" t="s">
        <v>6</v>
      </c>
      <c r="G15" s="742" t="s">
        <v>7</v>
      </c>
      <c r="H15" s="761" t="s">
        <v>8</v>
      </c>
      <c r="I15" s="764"/>
      <c r="J15" s="1200"/>
      <c r="K15" s="1202"/>
      <c r="L15" s="1204"/>
      <c r="M15" s="1206"/>
    </row>
    <row r="16" spans="1:13" ht="93" customHeight="1" thickBot="1">
      <c r="A16" s="780">
        <v>4</v>
      </c>
      <c r="B16" s="785" t="s">
        <v>1470</v>
      </c>
      <c r="C16" s="744" t="s">
        <v>1275</v>
      </c>
      <c r="D16" s="786">
        <v>1</v>
      </c>
      <c r="E16" s="745"/>
      <c r="F16" s="745"/>
      <c r="G16" s="745"/>
      <c r="H16" s="745">
        <v>1</v>
      </c>
      <c r="I16" s="820" t="s">
        <v>1473</v>
      </c>
      <c r="J16" s="776" t="s">
        <v>1419</v>
      </c>
      <c r="K16" s="848">
        <v>2430000</v>
      </c>
      <c r="L16" s="787" t="s">
        <v>877</v>
      </c>
      <c r="M16" s="847" t="s">
        <v>134</v>
      </c>
    </row>
    <row r="17" spans="1:13" ht="27.75" customHeight="1" thickBot="1">
      <c r="A17" s="1208" t="s">
        <v>1276</v>
      </c>
      <c r="B17" s="1209"/>
      <c r="C17" s="1209"/>
      <c r="D17" s="1209"/>
      <c r="E17" s="1209"/>
      <c r="F17" s="1209"/>
      <c r="G17" s="1209"/>
      <c r="H17" s="1209"/>
      <c r="I17" s="1234"/>
      <c r="J17" s="1208"/>
      <c r="K17" s="1209"/>
      <c r="L17" s="1209"/>
      <c r="M17" s="1209"/>
    </row>
    <row r="18" spans="1:13" ht="24.75" customHeight="1" thickBot="1">
      <c r="A18" s="1210" t="s">
        <v>1272</v>
      </c>
      <c r="B18" s="1211"/>
      <c r="C18" s="1211"/>
      <c r="D18" s="1211"/>
      <c r="E18" s="1211"/>
      <c r="F18" s="1211"/>
      <c r="G18" s="1211"/>
      <c r="H18" s="1211"/>
      <c r="I18" s="1233"/>
      <c r="J18" s="1210"/>
      <c r="K18" s="1211"/>
      <c r="L18" s="1211"/>
      <c r="M18" s="1211"/>
    </row>
    <row r="19" spans="1:13" ht="22.5" customHeight="1" thickBot="1">
      <c r="A19" s="1219" t="s">
        <v>0</v>
      </c>
      <c r="B19" s="1231" t="s">
        <v>1</v>
      </c>
      <c r="C19" s="1229" t="s">
        <v>2</v>
      </c>
      <c r="D19" s="1236" t="s">
        <v>1009</v>
      </c>
      <c r="E19" s="1238" t="s">
        <v>1010</v>
      </c>
      <c r="F19" s="1239"/>
      <c r="G19" s="1239"/>
      <c r="H19" s="1249"/>
      <c r="I19" s="1205" t="s">
        <v>1011</v>
      </c>
      <c r="J19" s="1199" t="s">
        <v>32</v>
      </c>
      <c r="K19" s="1201" t="s">
        <v>1423</v>
      </c>
      <c r="L19" s="1203" t="s">
        <v>1422</v>
      </c>
      <c r="M19" s="1205" t="s">
        <v>4</v>
      </c>
    </row>
    <row r="20" spans="1:13" ht="27" customHeight="1" thickBot="1">
      <c r="A20" s="1220"/>
      <c r="B20" s="1232"/>
      <c r="C20" s="1230"/>
      <c r="D20" s="1237"/>
      <c r="E20" s="762" t="s">
        <v>5</v>
      </c>
      <c r="F20" s="754" t="s">
        <v>6</v>
      </c>
      <c r="G20" s="754" t="s">
        <v>7</v>
      </c>
      <c r="H20" s="763" t="s">
        <v>8</v>
      </c>
      <c r="I20" s="1206"/>
      <c r="J20" s="1200"/>
      <c r="K20" s="1202"/>
      <c r="L20" s="1204"/>
      <c r="M20" s="1206"/>
    </row>
    <row r="21" spans="1:13" ht="69.75" customHeight="1" thickBot="1">
      <c r="A21" s="758">
        <v>5</v>
      </c>
      <c r="B21" s="765" t="s">
        <v>1296</v>
      </c>
      <c r="C21" s="766" t="s">
        <v>1321</v>
      </c>
      <c r="D21" s="758">
        <v>3</v>
      </c>
      <c r="E21" s="757"/>
      <c r="F21" s="744"/>
      <c r="G21" s="744"/>
      <c r="H21" s="759">
        <v>3</v>
      </c>
      <c r="I21" s="760" t="s">
        <v>1345</v>
      </c>
      <c r="J21" s="776" t="s">
        <v>1419</v>
      </c>
      <c r="K21" s="854">
        <v>30960</v>
      </c>
      <c r="L21" s="855" t="s">
        <v>877</v>
      </c>
      <c r="M21" s="758" t="s">
        <v>134</v>
      </c>
    </row>
    <row r="22" spans="1:13" ht="28.5" customHeight="1" thickBot="1">
      <c r="A22" s="1243" t="s">
        <v>1277</v>
      </c>
      <c r="B22" s="1244"/>
      <c r="C22" s="1244"/>
      <c r="D22" s="1244"/>
      <c r="E22" s="1244"/>
      <c r="F22" s="1244"/>
      <c r="G22" s="1244"/>
      <c r="H22" s="1244"/>
      <c r="I22" s="1245"/>
      <c r="J22" s="1199" t="s">
        <v>32</v>
      </c>
      <c r="K22" s="1201" t="s">
        <v>1423</v>
      </c>
      <c r="L22" s="1203" t="s">
        <v>1422</v>
      </c>
      <c r="M22" s="1205" t="s">
        <v>4</v>
      </c>
    </row>
    <row r="23" spans="1:13" ht="27.75" customHeight="1" thickBot="1">
      <c r="A23" s="1246" t="s">
        <v>1278</v>
      </c>
      <c r="B23" s="1247"/>
      <c r="C23" s="1247"/>
      <c r="D23" s="1247"/>
      <c r="E23" s="1247"/>
      <c r="F23" s="1247"/>
      <c r="G23" s="1247"/>
      <c r="H23" s="1247"/>
      <c r="I23" s="1248"/>
      <c r="J23" s="1200"/>
      <c r="K23" s="1202"/>
      <c r="L23" s="1204"/>
      <c r="M23" s="1206"/>
    </row>
    <row r="24" spans="1:13" ht="48" customHeight="1">
      <c r="A24" s="783">
        <v>6</v>
      </c>
      <c r="B24" s="788" t="s">
        <v>1381</v>
      </c>
      <c r="C24" s="746" t="s">
        <v>1294</v>
      </c>
      <c r="D24" s="743">
        <f>+E24+F24+G24+H24</f>
        <v>320000</v>
      </c>
      <c r="E24" s="743">
        <v>50000</v>
      </c>
      <c r="F24" s="743">
        <v>100000</v>
      </c>
      <c r="G24" s="743">
        <v>90000</v>
      </c>
      <c r="H24" s="743">
        <v>80000</v>
      </c>
      <c r="I24" s="829" t="s">
        <v>1282</v>
      </c>
      <c r="J24" s="856" t="s">
        <v>1425</v>
      </c>
      <c r="K24" s="857" t="s">
        <v>1426</v>
      </c>
      <c r="L24" s="858" t="s">
        <v>1231</v>
      </c>
      <c r="M24" s="859" t="s">
        <v>134</v>
      </c>
    </row>
    <row r="25" spans="1:13" ht="297" customHeight="1">
      <c r="A25" s="1257">
        <v>7</v>
      </c>
      <c r="B25" s="1207" t="s">
        <v>1382</v>
      </c>
      <c r="C25" s="735" t="s">
        <v>1280</v>
      </c>
      <c r="D25" s="737">
        <v>24</v>
      </c>
      <c r="E25" s="737">
        <v>2</v>
      </c>
      <c r="F25" s="737">
        <v>5</v>
      </c>
      <c r="G25" s="737">
        <v>7</v>
      </c>
      <c r="H25" s="737">
        <v>10</v>
      </c>
      <c r="I25" s="838" t="s">
        <v>1411</v>
      </c>
      <c r="J25" s="735" t="s">
        <v>1427</v>
      </c>
      <c r="K25" s="850">
        <f>499590+497702+653186</f>
        <v>1650478</v>
      </c>
      <c r="L25" s="735" t="s">
        <v>877</v>
      </c>
      <c r="M25" s="849" t="s">
        <v>134</v>
      </c>
    </row>
    <row r="26" spans="1:13" s="752" customFormat="1" ht="353.25" customHeight="1">
      <c r="A26" s="1257"/>
      <c r="B26" s="1207"/>
      <c r="C26" s="735" t="s">
        <v>1326</v>
      </c>
      <c r="D26" s="737">
        <v>38</v>
      </c>
      <c r="E26" s="737"/>
      <c r="F26" s="738" t="s">
        <v>1336</v>
      </c>
      <c r="G26" s="737" t="s">
        <v>1337</v>
      </c>
      <c r="H26" s="737" t="s">
        <v>1412</v>
      </c>
      <c r="I26" s="842" t="s">
        <v>1413</v>
      </c>
      <c r="J26" s="735" t="s">
        <v>1427</v>
      </c>
      <c r="K26" s="850">
        <v>3080000</v>
      </c>
      <c r="L26" s="735" t="s">
        <v>877</v>
      </c>
      <c r="M26" s="849" t="s">
        <v>134</v>
      </c>
    </row>
    <row r="27" spans="1:13" ht="76.5" customHeight="1">
      <c r="A27" s="1257"/>
      <c r="B27" s="1207"/>
      <c r="C27" s="735" t="s">
        <v>1309</v>
      </c>
      <c r="D27" s="737">
        <v>3</v>
      </c>
      <c r="E27" s="737">
        <v>2</v>
      </c>
      <c r="F27" s="737">
        <v>1</v>
      </c>
      <c r="G27" s="737"/>
      <c r="H27" s="735"/>
      <c r="I27" s="819" t="s">
        <v>1343</v>
      </c>
      <c r="J27" s="735" t="s">
        <v>1428</v>
      </c>
      <c r="K27" s="850">
        <v>1045050</v>
      </c>
      <c r="L27" s="735" t="s">
        <v>877</v>
      </c>
      <c r="M27" s="849" t="s">
        <v>134</v>
      </c>
    </row>
    <row r="28" spans="1:13" ht="121.5" customHeight="1" thickBot="1">
      <c r="A28" s="1259"/>
      <c r="B28" s="1228"/>
      <c r="C28" s="744" t="s">
        <v>1322</v>
      </c>
      <c r="D28" s="745">
        <v>5</v>
      </c>
      <c r="E28" s="745"/>
      <c r="F28" s="745"/>
      <c r="G28" s="745"/>
      <c r="H28" s="745">
        <v>5</v>
      </c>
      <c r="I28" s="820" t="s">
        <v>1404</v>
      </c>
      <c r="J28" s="735" t="s">
        <v>1429</v>
      </c>
      <c r="K28" s="850">
        <v>355000</v>
      </c>
      <c r="L28" s="735" t="s">
        <v>1421</v>
      </c>
      <c r="M28" s="849" t="s">
        <v>134</v>
      </c>
    </row>
    <row r="29" spans="1:13" ht="60">
      <c r="A29" s="1268">
        <v>8</v>
      </c>
      <c r="B29" s="1242" t="s">
        <v>1383</v>
      </c>
      <c r="C29" s="775" t="s">
        <v>1418</v>
      </c>
      <c r="D29" s="775" t="s">
        <v>1329</v>
      </c>
      <c r="E29" s="775"/>
      <c r="F29" s="775"/>
      <c r="G29" s="775" t="s">
        <v>1401</v>
      </c>
      <c r="H29" s="775" t="s">
        <v>1402</v>
      </c>
      <c r="I29" s="818" t="s">
        <v>1327</v>
      </c>
      <c r="J29" s="860" t="s">
        <v>1430</v>
      </c>
      <c r="K29" s="861">
        <v>33500000</v>
      </c>
      <c r="L29" s="1207" t="s">
        <v>1431</v>
      </c>
      <c r="M29" s="1191" t="s">
        <v>134</v>
      </c>
    </row>
    <row r="30" spans="1:13" ht="75.75" customHeight="1">
      <c r="A30" s="1257"/>
      <c r="B30" s="1207"/>
      <c r="C30" s="735" t="s">
        <v>1341</v>
      </c>
      <c r="D30" s="769">
        <v>180</v>
      </c>
      <c r="E30" s="737">
        <v>40</v>
      </c>
      <c r="F30" s="737">
        <v>40</v>
      </c>
      <c r="G30" s="737">
        <v>40</v>
      </c>
      <c r="H30" s="737">
        <v>60</v>
      </c>
      <c r="I30" s="819" t="s">
        <v>1342</v>
      </c>
      <c r="J30" s="860" t="s">
        <v>1430</v>
      </c>
      <c r="K30" s="861">
        <v>2450000</v>
      </c>
      <c r="L30" s="1207"/>
      <c r="M30" s="1191"/>
    </row>
    <row r="31" spans="1:13" ht="46.5" customHeight="1">
      <c r="A31" s="1257"/>
      <c r="B31" s="1207"/>
      <c r="C31" s="735" t="s">
        <v>1332</v>
      </c>
      <c r="D31" s="737">
        <v>50</v>
      </c>
      <c r="E31" s="737"/>
      <c r="F31" s="737"/>
      <c r="G31" s="737">
        <v>15</v>
      </c>
      <c r="H31" s="737">
        <v>35</v>
      </c>
      <c r="I31" s="819" t="s">
        <v>1279</v>
      </c>
      <c r="J31" s="735" t="s">
        <v>1432</v>
      </c>
      <c r="K31" s="850">
        <v>13400000</v>
      </c>
      <c r="L31" s="735" t="s">
        <v>1231</v>
      </c>
      <c r="M31" s="849" t="s">
        <v>134</v>
      </c>
    </row>
    <row r="32" spans="1:13" s="752" customFormat="1" ht="75">
      <c r="A32" s="1257">
        <v>9</v>
      </c>
      <c r="B32" s="1207" t="s">
        <v>1384</v>
      </c>
      <c r="C32" s="747" t="s">
        <v>1385</v>
      </c>
      <c r="D32" s="735" t="s">
        <v>1331</v>
      </c>
      <c r="E32" s="737"/>
      <c r="F32" s="737"/>
      <c r="G32" s="737"/>
      <c r="H32" s="747" t="s">
        <v>1403</v>
      </c>
      <c r="I32" s="819" t="s">
        <v>1281</v>
      </c>
      <c r="J32" s="735" t="s">
        <v>1433</v>
      </c>
      <c r="K32" s="850">
        <v>496864.5</v>
      </c>
      <c r="L32" s="735" t="s">
        <v>1434</v>
      </c>
      <c r="M32" s="849" t="s">
        <v>134</v>
      </c>
    </row>
    <row r="33" spans="1:13" s="752" customFormat="1" ht="90" customHeight="1">
      <c r="A33" s="1257"/>
      <c r="B33" s="1207"/>
      <c r="C33" s="735" t="s">
        <v>1387</v>
      </c>
      <c r="D33" s="735" t="s">
        <v>1330</v>
      </c>
      <c r="E33" s="737"/>
      <c r="F33" s="735" t="s">
        <v>1400</v>
      </c>
      <c r="G33" s="737"/>
      <c r="H33" s="737"/>
      <c r="I33" s="819" t="s">
        <v>1328</v>
      </c>
      <c r="J33" s="735" t="s">
        <v>1435</v>
      </c>
      <c r="K33" s="850">
        <v>215000</v>
      </c>
      <c r="L33" s="735" t="s">
        <v>1421</v>
      </c>
      <c r="M33" s="849" t="s">
        <v>134</v>
      </c>
    </row>
    <row r="34" spans="1:13" s="752" customFormat="1" ht="84" customHeight="1">
      <c r="A34" s="1257">
        <v>10</v>
      </c>
      <c r="B34" s="1189" t="s">
        <v>1297</v>
      </c>
      <c r="C34" s="839" t="s">
        <v>1392</v>
      </c>
      <c r="D34" s="769">
        <v>5</v>
      </c>
      <c r="E34" s="737"/>
      <c r="F34" s="737"/>
      <c r="G34" s="737">
        <v>2</v>
      </c>
      <c r="H34" s="737">
        <v>3</v>
      </c>
      <c r="I34" s="830" t="s">
        <v>1346</v>
      </c>
      <c r="J34" s="735" t="s">
        <v>1436</v>
      </c>
      <c r="K34" s="862" t="s">
        <v>1448</v>
      </c>
      <c r="L34" s="735" t="s">
        <v>1421</v>
      </c>
      <c r="M34" s="849" t="s">
        <v>134</v>
      </c>
    </row>
    <row r="35" spans="1:13" ht="48" customHeight="1" thickBot="1">
      <c r="A35" s="1259"/>
      <c r="B35" s="1256"/>
      <c r="C35" s="744" t="s">
        <v>1386</v>
      </c>
      <c r="D35" s="797">
        <v>5</v>
      </c>
      <c r="E35" s="745"/>
      <c r="F35" s="745"/>
      <c r="G35" s="745">
        <v>2</v>
      </c>
      <c r="H35" s="745">
        <v>3</v>
      </c>
      <c r="I35" s="825" t="s">
        <v>1347</v>
      </c>
      <c r="J35" s="863" t="s">
        <v>1437</v>
      </c>
      <c r="K35" s="864">
        <v>350000</v>
      </c>
      <c r="L35" s="852" t="s">
        <v>1231</v>
      </c>
      <c r="M35" s="851" t="s">
        <v>1438</v>
      </c>
    </row>
    <row r="36" spans="1:13" ht="59.25" customHeight="1">
      <c r="A36" s="843">
        <v>11</v>
      </c>
      <c r="B36" s="841" t="s">
        <v>1417</v>
      </c>
      <c r="C36" s="841" t="s">
        <v>1406</v>
      </c>
      <c r="D36" s="844">
        <v>50</v>
      </c>
      <c r="E36" s="841" t="s">
        <v>1334</v>
      </c>
      <c r="F36" s="844">
        <v>16</v>
      </c>
      <c r="G36" s="844">
        <v>16</v>
      </c>
      <c r="H36" s="844">
        <v>18</v>
      </c>
      <c r="I36" s="840" t="s">
        <v>1352</v>
      </c>
      <c r="J36" s="735" t="s">
        <v>1439</v>
      </c>
      <c r="K36" s="850">
        <v>6100000</v>
      </c>
      <c r="L36" s="735" t="s">
        <v>1421</v>
      </c>
      <c r="M36" s="849" t="s">
        <v>134</v>
      </c>
    </row>
    <row r="37" spans="1:13" ht="50.25" customHeight="1">
      <c r="A37" s="1257">
        <v>12</v>
      </c>
      <c r="B37" s="1207" t="s">
        <v>1310</v>
      </c>
      <c r="C37" s="735" t="s">
        <v>1389</v>
      </c>
      <c r="D37" s="770">
        <v>0.05</v>
      </c>
      <c r="E37" s="735" t="s">
        <v>1397</v>
      </c>
      <c r="F37" s="735"/>
      <c r="G37" s="735" t="s">
        <v>1333</v>
      </c>
      <c r="H37" s="735" t="s">
        <v>1335</v>
      </c>
      <c r="I37" s="819" t="s">
        <v>1344</v>
      </c>
      <c r="J37" s="735" t="s">
        <v>1436</v>
      </c>
      <c r="K37" s="850">
        <v>672000</v>
      </c>
      <c r="L37" s="735" t="s">
        <v>1231</v>
      </c>
      <c r="M37" s="849" t="s">
        <v>134</v>
      </c>
    </row>
    <row r="38" spans="1:13" ht="30">
      <c r="A38" s="1257"/>
      <c r="B38" s="1207"/>
      <c r="C38" s="735" t="s">
        <v>1388</v>
      </c>
      <c r="D38" s="768">
        <v>1</v>
      </c>
      <c r="E38" s="735"/>
      <c r="F38" s="735"/>
      <c r="G38" s="735"/>
      <c r="H38" s="770">
        <v>1</v>
      </c>
      <c r="I38" s="819" t="s">
        <v>1348</v>
      </c>
      <c r="J38" s="1189" t="s">
        <v>1440</v>
      </c>
      <c r="K38" s="1190">
        <v>12100000</v>
      </c>
      <c r="L38" s="1189" t="s">
        <v>1421</v>
      </c>
      <c r="M38" s="1191" t="s">
        <v>134</v>
      </c>
    </row>
    <row r="39" spans="1:13" s="752" customFormat="1" ht="30.75" thickBot="1">
      <c r="A39" s="1258"/>
      <c r="B39" s="1255"/>
      <c r="C39" s="744" t="s">
        <v>1468</v>
      </c>
      <c r="D39" s="912">
        <v>1</v>
      </c>
      <c r="E39" s="831"/>
      <c r="F39" s="831"/>
      <c r="G39" s="909">
        <v>1</v>
      </c>
      <c r="H39" s="745">
        <v>1</v>
      </c>
      <c r="I39" s="908"/>
      <c r="J39" s="1189"/>
      <c r="K39" s="1190"/>
      <c r="L39" s="1189"/>
      <c r="M39" s="1191"/>
    </row>
    <row r="40" spans="1:13" ht="45.75" thickBot="1">
      <c r="A40" s="1259"/>
      <c r="B40" s="1228"/>
      <c r="C40" s="744" t="s">
        <v>1469</v>
      </c>
      <c r="D40" s="912">
        <v>1</v>
      </c>
      <c r="E40" s="744"/>
      <c r="F40" s="744"/>
      <c r="G40" s="744"/>
      <c r="H40" s="745">
        <v>1</v>
      </c>
      <c r="I40" s="820" t="s">
        <v>1405</v>
      </c>
      <c r="J40" s="1189"/>
      <c r="K40" s="1190"/>
      <c r="L40" s="1189"/>
      <c r="M40" s="1191"/>
    </row>
    <row r="41" spans="1:13" s="752" customFormat="1" ht="30">
      <c r="A41" s="1267">
        <v>13</v>
      </c>
      <c r="B41" s="1266" t="s">
        <v>1416</v>
      </c>
      <c r="C41" s="841" t="s">
        <v>1391</v>
      </c>
      <c r="D41" s="845">
        <v>0.9</v>
      </c>
      <c r="E41" s="841"/>
      <c r="F41" s="845"/>
      <c r="G41" s="841"/>
      <c r="H41" s="845">
        <v>0.9</v>
      </c>
      <c r="I41" s="1264" t="s">
        <v>1283</v>
      </c>
      <c r="J41" s="1192" t="s">
        <v>1429</v>
      </c>
      <c r="K41" s="1194">
        <v>483912</v>
      </c>
      <c r="L41" s="1196" t="s">
        <v>1231</v>
      </c>
      <c r="M41" s="1198" t="s">
        <v>134</v>
      </c>
    </row>
    <row r="42" spans="1:13" ht="42" customHeight="1">
      <c r="A42" s="1257"/>
      <c r="B42" s="1207"/>
      <c r="C42" s="735" t="s">
        <v>1390</v>
      </c>
      <c r="D42" s="770">
        <v>0.3</v>
      </c>
      <c r="E42" s="735"/>
      <c r="F42" s="771"/>
      <c r="G42" s="739"/>
      <c r="H42" s="812">
        <v>0.3</v>
      </c>
      <c r="I42" s="1265"/>
      <c r="J42" s="1193"/>
      <c r="K42" s="1195"/>
      <c r="L42" s="1197"/>
      <c r="M42" s="1198"/>
    </row>
    <row r="43" spans="1:13" ht="30">
      <c r="A43" s="1257">
        <v>14</v>
      </c>
      <c r="B43" s="1207" t="s">
        <v>1415</v>
      </c>
      <c r="C43" s="735" t="s">
        <v>1393</v>
      </c>
      <c r="D43" s="770">
        <v>1</v>
      </c>
      <c r="E43" s="737"/>
      <c r="F43" s="738"/>
      <c r="G43" s="738"/>
      <c r="H43" s="770">
        <v>1</v>
      </c>
      <c r="I43" s="826" t="s">
        <v>1351</v>
      </c>
      <c r="J43" s="738" t="s">
        <v>1424</v>
      </c>
      <c r="K43" s="866" t="s">
        <v>1441</v>
      </c>
      <c r="L43" s="867" t="s">
        <v>877</v>
      </c>
      <c r="M43" s="1188" t="s">
        <v>134</v>
      </c>
    </row>
    <row r="44" spans="1:13" ht="30">
      <c r="A44" s="1257"/>
      <c r="B44" s="1207"/>
      <c r="C44" s="735" t="s">
        <v>1396</v>
      </c>
      <c r="D44" s="770">
        <v>1</v>
      </c>
      <c r="E44" s="738"/>
      <c r="F44" s="738"/>
      <c r="G44" s="738"/>
      <c r="H44" s="770">
        <v>1</v>
      </c>
      <c r="I44" s="826" t="s">
        <v>1350</v>
      </c>
      <c r="J44" s="738" t="s">
        <v>1424</v>
      </c>
      <c r="K44" s="866">
        <v>17000</v>
      </c>
      <c r="L44" s="867" t="s">
        <v>877</v>
      </c>
      <c r="M44" s="1188"/>
    </row>
    <row r="45" spans="1:13" ht="129" customHeight="1">
      <c r="A45" s="1262">
        <v>15</v>
      </c>
      <c r="B45" s="1260" t="s">
        <v>1471</v>
      </c>
      <c r="C45" s="735" t="s">
        <v>1466</v>
      </c>
      <c r="D45" s="769">
        <v>6</v>
      </c>
      <c r="E45" s="737"/>
      <c r="F45" s="737"/>
      <c r="G45" s="737"/>
      <c r="H45" s="737">
        <v>6</v>
      </c>
      <c r="I45" s="819" t="s">
        <v>1349</v>
      </c>
      <c r="J45" s="735" t="s">
        <v>1424</v>
      </c>
      <c r="K45" s="850">
        <v>330000</v>
      </c>
      <c r="L45" s="738" t="s">
        <v>877</v>
      </c>
      <c r="M45" s="849" t="s">
        <v>134</v>
      </c>
    </row>
    <row r="46" spans="1:13" s="752" customFormat="1" ht="70.5" customHeight="1">
      <c r="A46" s="1263"/>
      <c r="B46" s="1261"/>
      <c r="C46" s="735" t="s">
        <v>1467</v>
      </c>
      <c r="D46" s="769">
        <v>12</v>
      </c>
      <c r="E46" s="737"/>
      <c r="F46" s="737">
        <v>2</v>
      </c>
      <c r="G46" s="737">
        <v>5</v>
      </c>
      <c r="H46" s="737">
        <v>5</v>
      </c>
      <c r="I46" s="868" t="s">
        <v>1465</v>
      </c>
      <c r="J46" s="904"/>
      <c r="K46" s="905"/>
      <c r="L46" s="906"/>
      <c r="M46" s="907"/>
    </row>
    <row r="47" spans="1:13" ht="83.25" customHeight="1">
      <c r="A47" s="1253">
        <v>16</v>
      </c>
      <c r="B47" s="1207" t="s">
        <v>1414</v>
      </c>
      <c r="C47" s="738" t="s">
        <v>1445</v>
      </c>
      <c r="D47" s="753">
        <v>50</v>
      </c>
      <c r="E47" s="793"/>
      <c r="F47" s="793"/>
      <c r="G47" s="793">
        <v>25</v>
      </c>
      <c r="H47" s="793">
        <v>25</v>
      </c>
      <c r="I47" s="868" t="s">
        <v>1443</v>
      </c>
      <c r="J47" s="831" t="s">
        <v>1442</v>
      </c>
      <c r="K47" s="869">
        <v>23000</v>
      </c>
      <c r="L47" s="870" t="s">
        <v>877</v>
      </c>
      <c r="M47" s="871" t="s">
        <v>134</v>
      </c>
    </row>
    <row r="48" spans="1:13" ht="32.25" customHeight="1" thickBot="1">
      <c r="A48" s="1254"/>
      <c r="B48" s="1252"/>
      <c r="C48" s="831" t="s">
        <v>1446</v>
      </c>
      <c r="D48" s="832">
        <v>5</v>
      </c>
      <c r="E48" s="832">
        <v>3</v>
      </c>
      <c r="F48" s="832">
        <v>2</v>
      </c>
      <c r="G48" s="832"/>
      <c r="H48" s="832"/>
      <c r="I48" s="868" t="s">
        <v>1443</v>
      </c>
      <c r="J48" s="868" t="s">
        <v>1444</v>
      </c>
      <c r="K48" s="869">
        <v>10000</v>
      </c>
      <c r="L48" s="870" t="s">
        <v>877</v>
      </c>
      <c r="M48" s="871" t="s">
        <v>134</v>
      </c>
    </row>
    <row r="49" spans="1:13" s="837" customFormat="1" ht="51" customHeight="1" thickBot="1">
      <c r="A49" s="833">
        <v>17</v>
      </c>
      <c r="B49" s="834" t="s">
        <v>1472</v>
      </c>
      <c r="C49" s="834" t="s">
        <v>1394</v>
      </c>
      <c r="D49" s="835">
        <v>2</v>
      </c>
      <c r="E49" s="835"/>
      <c r="F49" s="835"/>
      <c r="G49" s="836"/>
      <c r="H49" s="835">
        <v>2</v>
      </c>
      <c r="I49" s="834" t="s">
        <v>1398</v>
      </c>
      <c r="J49" s="872" t="s">
        <v>1447</v>
      </c>
      <c r="K49" s="873">
        <v>5000</v>
      </c>
      <c r="L49" s="870" t="s">
        <v>877</v>
      </c>
      <c r="M49" s="871" t="s">
        <v>134</v>
      </c>
    </row>
    <row r="50" s="837" customFormat="1" ht="28.5" customHeight="1"/>
    <row r="51" s="837" customFormat="1" ht="15"/>
    <row r="52" s="837" customFormat="1" ht="15"/>
    <row r="53" s="837" customFormat="1" ht="15"/>
    <row r="54" s="837" customFormat="1" ht="15"/>
    <row r="55" s="837" customFormat="1" ht="37.5" customHeight="1"/>
    <row r="56" s="837" customFormat="1" ht="37.5" customHeight="1"/>
    <row r="57" s="837" customFormat="1" ht="50.25" customHeight="1"/>
    <row r="58" ht="52.5" customHeight="1">
      <c r="D58" s="734"/>
    </row>
    <row r="59" ht="57.75" customHeight="1"/>
    <row r="60" ht="51" customHeight="1"/>
    <row r="61" ht="36" customHeight="1"/>
    <row r="62" ht="30.75" customHeight="1"/>
    <row r="63" ht="33.75" customHeight="1"/>
    <row r="64" ht="53.25" customHeight="1"/>
    <row r="65" ht="49.5" customHeight="1"/>
    <row r="66" ht="57" customHeight="1"/>
    <row r="67" ht="62.25" customHeight="1"/>
    <row r="68" ht="75" customHeight="1"/>
    <row r="69" ht="49.5" customHeight="1"/>
    <row r="70" s="733" customFormat="1" ht="40.5" customHeight="1"/>
    <row r="71" s="733" customFormat="1" ht="38.25" customHeight="1"/>
    <row r="72" s="733" customFormat="1" ht="40.5" customHeight="1"/>
    <row r="73" s="733" customFormat="1" ht="39" customHeight="1"/>
    <row r="74" s="733" customFormat="1" ht="60" customHeight="1"/>
    <row r="75" s="733" customFormat="1" ht="40.5" customHeight="1"/>
    <row r="76" s="733" customFormat="1" ht="43.5" customHeight="1"/>
    <row r="77" ht="36.75" customHeight="1"/>
    <row r="78" ht="28.5" customHeight="1"/>
  </sheetData>
  <sheetProtection/>
  <mergeCells count="84">
    <mergeCell ref="A25:A28"/>
    <mergeCell ref="A19:A20"/>
    <mergeCell ref="B45:B46"/>
    <mergeCell ref="A45:A46"/>
    <mergeCell ref="I41:I42"/>
    <mergeCell ref="B41:B42"/>
    <mergeCell ref="A41:A42"/>
    <mergeCell ref="D19:D20"/>
    <mergeCell ref="A29:A31"/>
    <mergeCell ref="A32:A33"/>
    <mergeCell ref="B47:B48"/>
    <mergeCell ref="A47:A48"/>
    <mergeCell ref="B37:B40"/>
    <mergeCell ref="B34:B35"/>
    <mergeCell ref="B32:B33"/>
    <mergeCell ref="A43:A44"/>
    <mergeCell ref="B43:B44"/>
    <mergeCell ref="A37:A40"/>
    <mergeCell ref="A34:A35"/>
    <mergeCell ref="B29:B31"/>
    <mergeCell ref="B8:B9"/>
    <mergeCell ref="A18:I18"/>
    <mergeCell ref="C19:C20"/>
    <mergeCell ref="B19:B20"/>
    <mergeCell ref="A22:I22"/>
    <mergeCell ref="A23:I23"/>
    <mergeCell ref="E19:H19"/>
    <mergeCell ref="I19:I20"/>
    <mergeCell ref="D14:D15"/>
    <mergeCell ref="A1:I2"/>
    <mergeCell ref="C6:C7"/>
    <mergeCell ref="D6:D7"/>
    <mergeCell ref="E6:H6"/>
    <mergeCell ref="A3:I3"/>
    <mergeCell ref="A4:I4"/>
    <mergeCell ref="A5:I5"/>
    <mergeCell ref="I6:I7"/>
    <mergeCell ref="M6:M7"/>
    <mergeCell ref="M8:M9"/>
    <mergeCell ref="L8:L9"/>
    <mergeCell ref="E14:H14"/>
    <mergeCell ref="B25:B28"/>
    <mergeCell ref="C14:C15"/>
    <mergeCell ref="B14:B15"/>
    <mergeCell ref="B6:B7"/>
    <mergeCell ref="A13:I13"/>
    <mergeCell ref="A17:I17"/>
    <mergeCell ref="A8:A9"/>
    <mergeCell ref="A12:I12"/>
    <mergeCell ref="J14:J15"/>
    <mergeCell ref="A6:A7"/>
    <mergeCell ref="A14:A15"/>
    <mergeCell ref="K14:K15"/>
    <mergeCell ref="L14:L15"/>
    <mergeCell ref="M14:M15"/>
    <mergeCell ref="J3:M3"/>
    <mergeCell ref="J4:M4"/>
    <mergeCell ref="J5:M5"/>
    <mergeCell ref="J12:M12"/>
    <mergeCell ref="J13:M13"/>
    <mergeCell ref="J6:J7"/>
    <mergeCell ref="K6:K7"/>
    <mergeCell ref="L6:L7"/>
    <mergeCell ref="J17:M17"/>
    <mergeCell ref="J18:M18"/>
    <mergeCell ref="J19:J20"/>
    <mergeCell ref="K19:K20"/>
    <mergeCell ref="L19:L20"/>
    <mergeCell ref="M19:M20"/>
    <mergeCell ref="J22:J23"/>
    <mergeCell ref="K22:K23"/>
    <mergeCell ref="L22:L23"/>
    <mergeCell ref="M22:M23"/>
    <mergeCell ref="L29:L30"/>
    <mergeCell ref="M29:M30"/>
    <mergeCell ref="M43:M44"/>
    <mergeCell ref="J38:J40"/>
    <mergeCell ref="K38:K40"/>
    <mergeCell ref="L38:L40"/>
    <mergeCell ref="M38:M40"/>
    <mergeCell ref="J41:J42"/>
    <mergeCell ref="K41:K42"/>
    <mergeCell ref="L41:L42"/>
    <mergeCell ref="M41:M42"/>
  </mergeCells>
  <printOptions horizontalCentered="1"/>
  <pageMargins left="0.11811023622047245" right="0.11811023622047245" top="0.15748031496062992" bottom="0" header="0.31496062992125984" footer="0.31496062992125984"/>
  <pageSetup horizontalDpi="600" verticalDpi="600" orientation="landscape" paperSize="9" scale="22" r:id="rId1"/>
  <rowBreaks count="3" manualBreakCount="3">
    <brk id="44" max="13" man="1"/>
    <brk id="50" max="13" man="1"/>
    <brk id="76" max="12" man="1"/>
  </rowBreaks>
</worksheet>
</file>

<file path=xl/worksheets/sheet11.xml><?xml version="1.0" encoding="utf-8"?>
<worksheet xmlns="http://schemas.openxmlformats.org/spreadsheetml/2006/main" xmlns:r="http://schemas.openxmlformats.org/officeDocument/2006/relationships">
  <dimension ref="A1:M38"/>
  <sheetViews>
    <sheetView zoomScale="76" zoomScaleNormal="76" zoomScalePageLayoutView="0" workbookViewId="0" topLeftCell="A28">
      <selection activeCell="G32" sqref="G32"/>
    </sheetView>
  </sheetViews>
  <sheetFormatPr defaultColWidth="9.140625" defaultRowHeight="15"/>
  <cols>
    <col min="2" max="2" width="51.421875" style="0" customWidth="1"/>
    <col min="3" max="3" width="46.28125" style="0" customWidth="1"/>
    <col min="4" max="4" width="7.7109375" style="0" customWidth="1"/>
    <col min="5" max="5" width="28.28125" style="0" customWidth="1"/>
    <col min="6" max="6" width="23.57421875" style="0" customWidth="1"/>
    <col min="7" max="7" width="23.421875" style="0" customWidth="1"/>
    <col min="8" max="8" width="25.140625" style="0" customWidth="1"/>
    <col min="9" max="9" width="37.140625" style="0" customWidth="1"/>
    <col min="10" max="10" width="35.421875" style="0" customWidth="1"/>
    <col min="11" max="11" width="24.28125" style="0" customWidth="1"/>
    <col min="12" max="12" width="17.28125" style="0" customWidth="1"/>
    <col min="13" max="13" width="9.57421875" style="0" bestFit="1" customWidth="1"/>
  </cols>
  <sheetData>
    <row r="1" spans="1:13" ht="16.5" thickBot="1">
      <c r="A1" s="1278" t="s">
        <v>1311</v>
      </c>
      <c r="B1" s="1279"/>
      <c r="C1" s="1279"/>
      <c r="D1" s="1279"/>
      <c r="E1" s="1279"/>
      <c r="F1" s="1279"/>
      <c r="G1" s="1279"/>
      <c r="H1" s="1279"/>
      <c r="I1" s="1280"/>
      <c r="J1" s="1278"/>
      <c r="K1" s="1279"/>
      <c r="L1" s="1279"/>
      <c r="M1" s="1279"/>
    </row>
    <row r="2" spans="1:13" ht="16.5" thickBot="1">
      <c r="A2" s="1243" t="s">
        <v>1312</v>
      </c>
      <c r="B2" s="1244"/>
      <c r="C2" s="1244"/>
      <c r="D2" s="1244"/>
      <c r="E2" s="1244"/>
      <c r="F2" s="1244"/>
      <c r="G2" s="1244"/>
      <c r="H2" s="1244"/>
      <c r="I2" s="1245"/>
      <c r="J2" s="1243"/>
      <c r="K2" s="1244"/>
      <c r="L2" s="1244"/>
      <c r="M2" s="1244"/>
    </row>
    <row r="3" spans="1:13" ht="16.5" thickBot="1">
      <c r="A3" s="1210" t="s">
        <v>1287</v>
      </c>
      <c r="B3" s="1211"/>
      <c r="C3" s="1211"/>
      <c r="D3" s="1211"/>
      <c r="E3" s="1211"/>
      <c r="F3" s="1211"/>
      <c r="G3" s="1211"/>
      <c r="H3" s="1211"/>
      <c r="I3" s="1233"/>
      <c r="J3" s="1210"/>
      <c r="K3" s="1211"/>
      <c r="L3" s="1211"/>
      <c r="M3" s="1211"/>
    </row>
    <row r="4" spans="1:13" ht="18.75" customHeight="1" thickBot="1">
      <c r="A4" s="1281" t="s">
        <v>0</v>
      </c>
      <c r="B4" s="1231" t="s">
        <v>1</v>
      </c>
      <c r="C4" s="1229" t="s">
        <v>2</v>
      </c>
      <c r="D4" s="1236" t="s">
        <v>1009</v>
      </c>
      <c r="E4" s="1238" t="s">
        <v>1010</v>
      </c>
      <c r="F4" s="1239"/>
      <c r="G4" s="1239"/>
      <c r="H4" s="1240"/>
      <c r="I4" s="1205" t="s">
        <v>1011</v>
      </c>
      <c r="J4" s="1199" t="s">
        <v>32</v>
      </c>
      <c r="K4" s="1201" t="s">
        <v>1423</v>
      </c>
      <c r="L4" s="1203" t="s">
        <v>1422</v>
      </c>
      <c r="M4" s="1205" t="s">
        <v>4</v>
      </c>
    </row>
    <row r="5" spans="1:13" ht="29.25" customHeight="1" thickBot="1">
      <c r="A5" s="1220"/>
      <c r="B5" s="1232"/>
      <c r="C5" s="1230"/>
      <c r="D5" s="1237"/>
      <c r="E5" s="762" t="s">
        <v>5</v>
      </c>
      <c r="F5" s="754" t="s">
        <v>6</v>
      </c>
      <c r="G5" s="754" t="s">
        <v>7</v>
      </c>
      <c r="H5" s="763" t="s">
        <v>8</v>
      </c>
      <c r="I5" s="1206"/>
      <c r="J5" s="1200"/>
      <c r="K5" s="1202"/>
      <c r="L5" s="1204"/>
      <c r="M5" s="1206"/>
    </row>
    <row r="6" spans="1:13" s="752" customFormat="1" ht="45.75" thickBot="1">
      <c r="A6" s="774">
        <v>1</v>
      </c>
      <c r="B6" s="775" t="s">
        <v>1461</v>
      </c>
      <c r="C6" s="775" t="s">
        <v>1313</v>
      </c>
      <c r="D6" s="749">
        <v>2</v>
      </c>
      <c r="E6" s="749"/>
      <c r="F6" s="749"/>
      <c r="G6" s="749"/>
      <c r="H6" s="749">
        <v>2</v>
      </c>
      <c r="I6" s="818" t="s">
        <v>1356</v>
      </c>
      <c r="J6" s="775" t="s">
        <v>1449</v>
      </c>
      <c r="K6" s="874">
        <v>8200</v>
      </c>
      <c r="L6" s="776" t="s">
        <v>877</v>
      </c>
      <c r="M6" s="875" t="s">
        <v>134</v>
      </c>
    </row>
    <row r="7" spans="1:13" s="752" customFormat="1" ht="30.75" thickBot="1">
      <c r="A7" s="779">
        <v>2</v>
      </c>
      <c r="B7" s="735" t="s">
        <v>1407</v>
      </c>
      <c r="C7" s="735" t="s">
        <v>1314</v>
      </c>
      <c r="D7" s="737">
        <v>1</v>
      </c>
      <c r="E7" s="737"/>
      <c r="F7" s="737"/>
      <c r="G7" s="737"/>
      <c r="H7" s="737">
        <v>1</v>
      </c>
      <c r="I7" s="819" t="s">
        <v>1355</v>
      </c>
      <c r="J7" s="775" t="s">
        <v>1449</v>
      </c>
      <c r="K7" s="850">
        <v>3300</v>
      </c>
      <c r="L7" s="738" t="s">
        <v>877</v>
      </c>
      <c r="M7" s="849" t="s">
        <v>134</v>
      </c>
    </row>
    <row r="8" spans="1:13" s="752" customFormat="1" ht="45.75" thickBot="1">
      <c r="A8" s="789">
        <v>3</v>
      </c>
      <c r="B8" s="744" t="s">
        <v>1408</v>
      </c>
      <c r="C8" s="744" t="s">
        <v>1298</v>
      </c>
      <c r="D8" s="745">
        <v>1</v>
      </c>
      <c r="E8" s="745"/>
      <c r="F8" s="745"/>
      <c r="G8" s="745"/>
      <c r="H8" s="745">
        <v>1</v>
      </c>
      <c r="I8" s="820" t="s">
        <v>1354</v>
      </c>
      <c r="J8" s="775" t="s">
        <v>1449</v>
      </c>
      <c r="K8" s="854">
        <v>128340</v>
      </c>
      <c r="L8" s="846" t="s">
        <v>877</v>
      </c>
      <c r="M8" s="847" t="s">
        <v>134</v>
      </c>
    </row>
    <row r="9" spans="1:13" s="752" customFormat="1" ht="18.75" customHeight="1" thickBot="1">
      <c r="A9" s="1208" t="s">
        <v>1315</v>
      </c>
      <c r="B9" s="1209"/>
      <c r="C9" s="1209"/>
      <c r="D9" s="1209"/>
      <c r="E9" s="1209"/>
      <c r="F9" s="1209"/>
      <c r="G9" s="1209"/>
      <c r="H9" s="1209"/>
      <c r="I9" s="1234"/>
      <c r="J9" s="1243"/>
      <c r="K9" s="1244"/>
      <c r="L9" s="1244"/>
      <c r="M9" s="1244"/>
    </row>
    <row r="10" spans="1:13" s="752" customFormat="1" ht="16.5" thickBot="1">
      <c r="A10" s="1290" t="s">
        <v>1288</v>
      </c>
      <c r="B10" s="1291"/>
      <c r="C10" s="1291"/>
      <c r="D10" s="1291"/>
      <c r="E10" s="1291"/>
      <c r="F10" s="1291"/>
      <c r="G10" s="1291"/>
      <c r="H10" s="1291"/>
      <c r="I10" s="1292"/>
      <c r="J10" s="1210"/>
      <c r="K10" s="1211"/>
      <c r="L10" s="1211"/>
      <c r="M10" s="1211"/>
    </row>
    <row r="11" spans="1:13" s="752" customFormat="1" ht="25.5" customHeight="1" thickBot="1">
      <c r="A11" s="1293" t="s">
        <v>0</v>
      </c>
      <c r="B11" s="1295" t="s">
        <v>1</v>
      </c>
      <c r="C11" s="1297" t="s">
        <v>2</v>
      </c>
      <c r="D11" s="1299" t="s">
        <v>1009</v>
      </c>
      <c r="E11" s="1284" t="s">
        <v>1010</v>
      </c>
      <c r="F11" s="1284"/>
      <c r="G11" s="1284"/>
      <c r="H11" s="1284"/>
      <c r="I11" s="1288" t="s">
        <v>1011</v>
      </c>
      <c r="J11" s="1199" t="s">
        <v>32</v>
      </c>
      <c r="K11" s="1201" t="s">
        <v>1423</v>
      </c>
      <c r="L11" s="1203" t="s">
        <v>1422</v>
      </c>
      <c r="M11" s="1205" t="s">
        <v>4</v>
      </c>
    </row>
    <row r="12" spans="1:13" s="752" customFormat="1" ht="34.5" customHeight="1" thickBot="1">
      <c r="A12" s="1294"/>
      <c r="B12" s="1296"/>
      <c r="C12" s="1298"/>
      <c r="D12" s="1300"/>
      <c r="E12" s="762" t="s">
        <v>5</v>
      </c>
      <c r="F12" s="754" t="s">
        <v>6</v>
      </c>
      <c r="G12" s="754" t="s">
        <v>7</v>
      </c>
      <c r="H12" s="763" t="s">
        <v>8</v>
      </c>
      <c r="I12" s="1289"/>
      <c r="J12" s="1200"/>
      <c r="K12" s="1202"/>
      <c r="L12" s="1204"/>
      <c r="M12" s="1206"/>
    </row>
    <row r="13" spans="1:13" s="752" customFormat="1" ht="30">
      <c r="A13" s="1214">
        <v>4</v>
      </c>
      <c r="B13" s="1285" t="s">
        <v>1409</v>
      </c>
      <c r="C13" s="794" t="s">
        <v>1299</v>
      </c>
      <c r="D13" s="795">
        <v>1</v>
      </c>
      <c r="E13" s="795"/>
      <c r="F13" s="795"/>
      <c r="G13" s="795"/>
      <c r="H13" s="795">
        <v>1</v>
      </c>
      <c r="I13" s="818" t="s">
        <v>1353</v>
      </c>
      <c r="J13" s="775" t="s">
        <v>1449</v>
      </c>
      <c r="K13" s="876">
        <v>1622</v>
      </c>
      <c r="L13" s="1273" t="s">
        <v>877</v>
      </c>
      <c r="M13" s="1269" t="s">
        <v>134</v>
      </c>
    </row>
    <row r="14" spans="1:13" s="752" customFormat="1" ht="62.25" customHeight="1">
      <c r="A14" s="1215"/>
      <c r="B14" s="1286"/>
      <c r="C14" s="735" t="s">
        <v>1289</v>
      </c>
      <c r="D14" s="740">
        <v>6</v>
      </c>
      <c r="E14" s="740"/>
      <c r="F14" s="740">
        <v>3</v>
      </c>
      <c r="G14" s="740">
        <v>3</v>
      </c>
      <c r="H14" s="740"/>
      <c r="I14" s="819" t="s">
        <v>1357</v>
      </c>
      <c r="J14" s="736" t="s">
        <v>1450</v>
      </c>
      <c r="K14" s="877">
        <f>4384-1692</f>
        <v>2692</v>
      </c>
      <c r="L14" s="1274"/>
      <c r="M14" s="1270"/>
    </row>
    <row r="15" spans="1:13" s="752" customFormat="1" ht="30.75">
      <c r="A15" s="779">
        <v>5</v>
      </c>
      <c r="B15" s="791" t="s">
        <v>1365</v>
      </c>
      <c r="C15" s="790" t="s">
        <v>1316</v>
      </c>
      <c r="D15" s="792">
        <v>2</v>
      </c>
      <c r="E15" s="740"/>
      <c r="F15" s="740"/>
      <c r="G15" s="740"/>
      <c r="H15" s="740">
        <v>2</v>
      </c>
      <c r="I15" s="819" t="s">
        <v>1358</v>
      </c>
      <c r="J15" s="736" t="s">
        <v>1450</v>
      </c>
      <c r="K15" s="880">
        <f>9000*2</f>
        <v>18000</v>
      </c>
      <c r="L15" s="1274"/>
      <c r="M15" s="1270"/>
    </row>
    <row r="16" spans="1:13" s="752" customFormat="1" ht="45">
      <c r="A16" s="779">
        <v>6</v>
      </c>
      <c r="B16" s="790" t="s">
        <v>1300</v>
      </c>
      <c r="C16" s="790" t="s">
        <v>1292</v>
      </c>
      <c r="D16" s="793">
        <v>35</v>
      </c>
      <c r="E16" s="753">
        <v>10</v>
      </c>
      <c r="F16" s="753">
        <v>10</v>
      </c>
      <c r="G16" s="753">
        <v>9</v>
      </c>
      <c r="H16" s="753">
        <v>6</v>
      </c>
      <c r="I16" s="819" t="s">
        <v>1273</v>
      </c>
      <c r="J16" s="881" t="s">
        <v>1451</v>
      </c>
      <c r="K16" s="882">
        <v>3000</v>
      </c>
      <c r="L16" s="1275" t="s">
        <v>877</v>
      </c>
      <c r="M16" s="1270" t="s">
        <v>134</v>
      </c>
    </row>
    <row r="17" spans="1:13" s="752" customFormat="1" ht="30.75" thickBot="1">
      <c r="A17" s="789">
        <v>7</v>
      </c>
      <c r="B17" s="796" t="s">
        <v>1366</v>
      </c>
      <c r="C17" s="796" t="s">
        <v>1293</v>
      </c>
      <c r="D17" s="797">
        <v>12</v>
      </c>
      <c r="E17" s="797">
        <v>3</v>
      </c>
      <c r="F17" s="797">
        <v>3</v>
      </c>
      <c r="G17" s="797">
        <v>3</v>
      </c>
      <c r="H17" s="797">
        <v>3</v>
      </c>
      <c r="I17" s="820" t="s">
        <v>1359</v>
      </c>
      <c r="J17" s="736" t="s">
        <v>1450</v>
      </c>
      <c r="K17" s="883">
        <v>2000</v>
      </c>
      <c r="L17" s="1276"/>
      <c r="M17" s="1277"/>
    </row>
    <row r="18" spans="1:13" ht="24" customHeight="1" thickBot="1">
      <c r="A18" s="1208" t="s">
        <v>1317</v>
      </c>
      <c r="B18" s="1209"/>
      <c r="C18" s="1209"/>
      <c r="D18" s="1209"/>
      <c r="E18" s="1209"/>
      <c r="F18" s="1209"/>
      <c r="G18" s="1209"/>
      <c r="H18" s="1209"/>
      <c r="I18" s="1234"/>
      <c r="J18" s="1243"/>
      <c r="K18" s="1244"/>
      <c r="L18" s="1244"/>
      <c r="M18" s="1244"/>
    </row>
    <row r="19" spans="1:13" ht="25.5" customHeight="1" thickBot="1">
      <c r="A19" s="1210" t="s">
        <v>1272</v>
      </c>
      <c r="B19" s="1211"/>
      <c r="C19" s="1211"/>
      <c r="D19" s="1211"/>
      <c r="E19" s="1211"/>
      <c r="F19" s="1211"/>
      <c r="G19" s="1211"/>
      <c r="H19" s="1211"/>
      <c r="I19" s="1233"/>
      <c r="J19" s="1210"/>
      <c r="K19" s="1211"/>
      <c r="L19" s="1211"/>
      <c r="M19" s="1211"/>
    </row>
    <row r="20" spans="1:13" ht="15.75" customHeight="1" thickBot="1">
      <c r="A20" s="1219" t="s">
        <v>0</v>
      </c>
      <c r="B20" s="1231" t="s">
        <v>1</v>
      </c>
      <c r="C20" s="1229" t="s">
        <v>2</v>
      </c>
      <c r="D20" s="1236" t="s">
        <v>1009</v>
      </c>
      <c r="E20" s="1238" t="s">
        <v>1010</v>
      </c>
      <c r="F20" s="1239"/>
      <c r="G20" s="1239"/>
      <c r="H20" s="1240"/>
      <c r="I20" s="1205" t="s">
        <v>1011</v>
      </c>
      <c r="J20" s="1199" t="s">
        <v>32</v>
      </c>
      <c r="K20" s="1201" t="s">
        <v>1423</v>
      </c>
      <c r="L20" s="1203" t="s">
        <v>1422</v>
      </c>
      <c r="M20" s="1205" t="s">
        <v>4</v>
      </c>
    </row>
    <row r="21" spans="1:13" ht="28.5" customHeight="1" thickBot="1">
      <c r="A21" s="1220"/>
      <c r="B21" s="1232"/>
      <c r="C21" s="1230"/>
      <c r="D21" s="1237"/>
      <c r="E21" s="762" t="s">
        <v>5</v>
      </c>
      <c r="F21" s="754" t="s">
        <v>6</v>
      </c>
      <c r="G21" s="754" t="s">
        <v>7</v>
      </c>
      <c r="H21" s="763" t="s">
        <v>8</v>
      </c>
      <c r="I21" s="1206"/>
      <c r="J21" s="1200"/>
      <c r="K21" s="1202"/>
      <c r="L21" s="1204"/>
      <c r="M21" s="1206"/>
    </row>
    <row r="22" spans="1:13" ht="70.5" customHeight="1">
      <c r="A22" s="774">
        <v>8</v>
      </c>
      <c r="B22" s="800" t="s">
        <v>1367</v>
      </c>
      <c r="C22" s="801" t="s">
        <v>1291</v>
      </c>
      <c r="D22" s="802">
        <v>14</v>
      </c>
      <c r="E22" s="803"/>
      <c r="F22" s="749">
        <v>3</v>
      </c>
      <c r="G22" s="749">
        <v>4</v>
      </c>
      <c r="H22" s="749">
        <v>7</v>
      </c>
      <c r="I22" s="821" t="s">
        <v>1360</v>
      </c>
      <c r="J22" s="885" t="s">
        <v>1452</v>
      </c>
      <c r="K22" s="886">
        <v>2300</v>
      </c>
      <c r="L22" s="887" t="s">
        <v>877</v>
      </c>
      <c r="M22" s="1269" t="s">
        <v>134</v>
      </c>
    </row>
    <row r="23" spans="1:13" s="752" customFormat="1" ht="32.25" customHeight="1">
      <c r="A23" s="779">
        <v>9</v>
      </c>
      <c r="B23" s="773" t="s">
        <v>1368</v>
      </c>
      <c r="C23" s="817" t="s">
        <v>1338</v>
      </c>
      <c r="D23" s="741">
        <v>1</v>
      </c>
      <c r="E23" s="737"/>
      <c r="F23" s="737"/>
      <c r="G23" s="737">
        <v>1</v>
      </c>
      <c r="H23" s="737"/>
      <c r="I23" s="822" t="s">
        <v>1290</v>
      </c>
      <c r="J23" s="863" t="s">
        <v>1453</v>
      </c>
      <c r="K23" s="888">
        <v>5200</v>
      </c>
      <c r="L23" s="878" t="s">
        <v>877</v>
      </c>
      <c r="M23" s="1270"/>
    </row>
    <row r="24" spans="1:13" ht="70.5" customHeight="1">
      <c r="A24" s="779">
        <v>10</v>
      </c>
      <c r="B24" s="798" t="s">
        <v>1301</v>
      </c>
      <c r="C24" s="747" t="s">
        <v>1285</v>
      </c>
      <c r="D24" s="910">
        <v>15</v>
      </c>
      <c r="E24" s="910">
        <v>1</v>
      </c>
      <c r="F24" s="910">
        <v>3</v>
      </c>
      <c r="G24" s="910">
        <v>5</v>
      </c>
      <c r="H24" s="910">
        <v>6</v>
      </c>
      <c r="I24" s="911" t="s">
        <v>1286</v>
      </c>
      <c r="J24" s="747" t="s">
        <v>1454</v>
      </c>
      <c r="K24" s="862">
        <f>+(2125)*5</f>
        <v>10625</v>
      </c>
      <c r="L24" s="747" t="s">
        <v>877</v>
      </c>
      <c r="M24" s="889" t="s">
        <v>134</v>
      </c>
    </row>
    <row r="25" spans="1:13" ht="60">
      <c r="A25" s="816">
        <v>11</v>
      </c>
      <c r="B25" s="798" t="s">
        <v>1302</v>
      </c>
      <c r="C25" s="798" t="s">
        <v>1370</v>
      </c>
      <c r="D25" s="782">
        <v>1</v>
      </c>
      <c r="E25" s="782"/>
      <c r="F25" s="782"/>
      <c r="G25" s="782"/>
      <c r="H25" s="782">
        <v>1</v>
      </c>
      <c r="I25" s="823" t="s">
        <v>1308</v>
      </c>
      <c r="J25" s="798" t="s">
        <v>1455</v>
      </c>
      <c r="K25" s="890">
        <v>180</v>
      </c>
      <c r="L25" s="798" t="s">
        <v>877</v>
      </c>
      <c r="M25" s="891" t="s">
        <v>134</v>
      </c>
    </row>
    <row r="26" spans="1:13" ht="75">
      <c r="A26" s="814">
        <v>12</v>
      </c>
      <c r="B26" s="735" t="s">
        <v>1369</v>
      </c>
      <c r="C26" s="781" t="s">
        <v>1371</v>
      </c>
      <c r="D26" s="799">
        <v>3</v>
      </c>
      <c r="E26" s="737">
        <v>1</v>
      </c>
      <c r="F26" s="737"/>
      <c r="G26" s="737">
        <v>1</v>
      </c>
      <c r="H26" s="737">
        <v>1</v>
      </c>
      <c r="I26" s="824" t="s">
        <v>1410</v>
      </c>
      <c r="J26" s="892" t="s">
        <v>1456</v>
      </c>
      <c r="K26" s="864">
        <v>181755</v>
      </c>
      <c r="L26" s="893" t="s">
        <v>877</v>
      </c>
      <c r="M26" s="879" t="s">
        <v>134</v>
      </c>
    </row>
    <row r="27" spans="1:13" s="752" customFormat="1" ht="22.5" customHeight="1" thickBot="1">
      <c r="A27" s="780">
        <v>13</v>
      </c>
      <c r="B27" s="787" t="s">
        <v>1325</v>
      </c>
      <c r="C27" s="785" t="s">
        <v>1295</v>
      </c>
      <c r="D27" s="804">
        <v>1</v>
      </c>
      <c r="E27" s="745"/>
      <c r="F27" s="745"/>
      <c r="G27" s="745"/>
      <c r="H27" s="745">
        <v>1</v>
      </c>
      <c r="I27" s="825" t="s">
        <v>1282</v>
      </c>
      <c r="J27" s="894" t="s">
        <v>1457</v>
      </c>
      <c r="K27" s="895">
        <v>135000</v>
      </c>
      <c r="L27" s="896" t="s">
        <v>877</v>
      </c>
      <c r="M27" s="884" t="s">
        <v>134</v>
      </c>
    </row>
    <row r="28" spans="1:13" ht="21.75" customHeight="1" thickBot="1">
      <c r="A28" s="1216" t="s">
        <v>1318</v>
      </c>
      <c r="B28" s="1217"/>
      <c r="C28" s="1217"/>
      <c r="D28" s="1217"/>
      <c r="E28" s="1217"/>
      <c r="F28" s="1217"/>
      <c r="G28" s="1217"/>
      <c r="H28" s="1217"/>
      <c r="I28" s="1218"/>
      <c r="J28" s="1243"/>
      <c r="K28" s="1244"/>
      <c r="L28" s="1244"/>
      <c r="M28" s="1244"/>
    </row>
    <row r="29" spans="1:13" ht="21" customHeight="1" thickBot="1">
      <c r="A29" s="1210" t="s">
        <v>1272</v>
      </c>
      <c r="B29" s="1211"/>
      <c r="C29" s="1211"/>
      <c r="D29" s="1211"/>
      <c r="E29" s="1211"/>
      <c r="F29" s="1211"/>
      <c r="G29" s="1211"/>
      <c r="H29" s="1211"/>
      <c r="I29" s="1233"/>
      <c r="J29" s="1210"/>
      <c r="K29" s="1211"/>
      <c r="L29" s="1211"/>
      <c r="M29" s="1211"/>
    </row>
    <row r="30" spans="1:13" s="752" customFormat="1" ht="21" customHeight="1" thickBot="1">
      <c r="A30" s="1219" t="s">
        <v>0</v>
      </c>
      <c r="B30" s="1283" t="s">
        <v>1</v>
      </c>
      <c r="C30" s="1287" t="s">
        <v>2</v>
      </c>
      <c r="D30" s="1236" t="s">
        <v>1009</v>
      </c>
      <c r="E30" s="1238" t="s">
        <v>1010</v>
      </c>
      <c r="F30" s="1239"/>
      <c r="G30" s="1239"/>
      <c r="H30" s="1249"/>
      <c r="I30" s="1205" t="s">
        <v>1011</v>
      </c>
      <c r="J30" s="1199" t="s">
        <v>32</v>
      </c>
      <c r="K30" s="1201" t="s">
        <v>1423</v>
      </c>
      <c r="L30" s="1203" t="s">
        <v>1422</v>
      </c>
      <c r="M30" s="1205" t="s">
        <v>4</v>
      </c>
    </row>
    <row r="31" spans="1:13" s="752" customFormat="1" ht="30.75" customHeight="1" thickBot="1">
      <c r="A31" s="1220"/>
      <c r="B31" s="1232"/>
      <c r="C31" s="1230"/>
      <c r="D31" s="1237"/>
      <c r="E31" s="762" t="s">
        <v>5</v>
      </c>
      <c r="F31" s="754" t="s">
        <v>6</v>
      </c>
      <c r="G31" s="754" t="s">
        <v>7</v>
      </c>
      <c r="H31" s="763" t="s">
        <v>8</v>
      </c>
      <c r="I31" s="1206"/>
      <c r="J31" s="1200"/>
      <c r="K31" s="1202"/>
      <c r="L31" s="1204"/>
      <c r="M31" s="1206"/>
    </row>
    <row r="32" spans="1:13" ht="45">
      <c r="A32" s="805">
        <v>14</v>
      </c>
      <c r="B32" s="775" t="s">
        <v>1372</v>
      </c>
      <c r="C32" s="784" t="s">
        <v>1373</v>
      </c>
      <c r="D32" s="806">
        <v>3</v>
      </c>
      <c r="E32" s="807"/>
      <c r="F32" s="755"/>
      <c r="G32" s="755"/>
      <c r="H32" s="755">
        <v>3</v>
      </c>
      <c r="I32" s="818" t="s">
        <v>1361</v>
      </c>
      <c r="J32" s="775" t="s">
        <v>1419</v>
      </c>
      <c r="K32" s="897">
        <v>1600</v>
      </c>
      <c r="L32" s="898" t="s">
        <v>877</v>
      </c>
      <c r="M32" s="899" t="s">
        <v>134</v>
      </c>
    </row>
    <row r="33" spans="1:13" ht="64.5" customHeight="1">
      <c r="A33" s="808">
        <v>15</v>
      </c>
      <c r="B33" s="735" t="s">
        <v>1374</v>
      </c>
      <c r="C33" s="735" t="s">
        <v>1307</v>
      </c>
      <c r="D33" s="750">
        <v>820</v>
      </c>
      <c r="E33" s="750">
        <v>180</v>
      </c>
      <c r="F33" s="750">
        <v>230</v>
      </c>
      <c r="G33" s="750">
        <v>240</v>
      </c>
      <c r="H33" s="750">
        <v>170</v>
      </c>
      <c r="I33" s="826" t="s">
        <v>1286</v>
      </c>
      <c r="J33" s="735" t="s">
        <v>1458</v>
      </c>
      <c r="K33" s="900">
        <v>55610</v>
      </c>
      <c r="L33" s="1271" t="s">
        <v>877</v>
      </c>
      <c r="M33" s="1272" t="s">
        <v>134</v>
      </c>
    </row>
    <row r="34" spans="1:13" ht="49.5" customHeight="1">
      <c r="A34" s="1282">
        <v>16</v>
      </c>
      <c r="B34" s="1207" t="s">
        <v>1375</v>
      </c>
      <c r="C34" s="735" t="s">
        <v>1305</v>
      </c>
      <c r="D34" s="751">
        <v>17</v>
      </c>
      <c r="E34" s="751"/>
      <c r="F34" s="751">
        <v>5</v>
      </c>
      <c r="G34" s="751">
        <v>6</v>
      </c>
      <c r="H34" s="751">
        <v>6</v>
      </c>
      <c r="I34" s="819" t="s">
        <v>1362</v>
      </c>
      <c r="J34" s="735" t="s">
        <v>1458</v>
      </c>
      <c r="K34" s="865">
        <v>62345.33</v>
      </c>
      <c r="L34" s="1271"/>
      <c r="M34" s="1272"/>
    </row>
    <row r="35" spans="1:13" ht="35.25" customHeight="1">
      <c r="A35" s="1282"/>
      <c r="B35" s="1207"/>
      <c r="C35" s="735" t="s">
        <v>1306</v>
      </c>
      <c r="D35" s="751">
        <v>8</v>
      </c>
      <c r="E35" s="751">
        <v>2</v>
      </c>
      <c r="F35" s="751">
        <v>2</v>
      </c>
      <c r="G35" s="751">
        <v>4</v>
      </c>
      <c r="H35" s="751"/>
      <c r="I35" s="819" t="s">
        <v>1363</v>
      </c>
      <c r="J35" s="735" t="s">
        <v>1458</v>
      </c>
      <c r="K35" s="865">
        <v>3000</v>
      </c>
      <c r="L35" s="1271"/>
      <c r="M35" s="1272"/>
    </row>
    <row r="36" spans="1:13" s="752" customFormat="1" ht="30">
      <c r="A36" s="808">
        <v>17</v>
      </c>
      <c r="B36" s="735" t="s">
        <v>1376</v>
      </c>
      <c r="C36" s="815" t="s">
        <v>1339</v>
      </c>
      <c r="D36" s="769">
        <v>1</v>
      </c>
      <c r="E36" s="769"/>
      <c r="F36" s="769"/>
      <c r="G36" s="769"/>
      <c r="H36" s="769">
        <v>1</v>
      </c>
      <c r="I36" s="819" t="s">
        <v>1340</v>
      </c>
      <c r="J36" s="735" t="s">
        <v>1449</v>
      </c>
      <c r="K36" s="865">
        <v>3500</v>
      </c>
      <c r="L36" s="901" t="s">
        <v>877</v>
      </c>
      <c r="M36" s="902" t="s">
        <v>134</v>
      </c>
    </row>
    <row r="37" spans="1:13" ht="25.5" customHeight="1">
      <c r="A37" s="808">
        <v>18</v>
      </c>
      <c r="B37" s="735" t="s">
        <v>1303</v>
      </c>
      <c r="C37" s="735" t="s">
        <v>1319</v>
      </c>
      <c r="D37" s="737">
        <v>175</v>
      </c>
      <c r="E37" s="737">
        <v>30</v>
      </c>
      <c r="F37" s="737">
        <v>50</v>
      </c>
      <c r="G37" s="737">
        <v>50</v>
      </c>
      <c r="H37" s="737">
        <v>45</v>
      </c>
      <c r="I37" s="819" t="s">
        <v>1282</v>
      </c>
      <c r="J37" s="735" t="s">
        <v>1457</v>
      </c>
      <c r="K37" s="850">
        <v>22000</v>
      </c>
      <c r="L37" s="735" t="s">
        <v>877</v>
      </c>
      <c r="M37" s="849" t="s">
        <v>134</v>
      </c>
    </row>
    <row r="38" spans="1:13" ht="48" customHeight="1" thickBot="1">
      <c r="A38" s="809">
        <v>19</v>
      </c>
      <c r="B38" s="744" t="s">
        <v>1377</v>
      </c>
      <c r="C38" s="744" t="s">
        <v>1304</v>
      </c>
      <c r="D38" s="797">
        <v>12</v>
      </c>
      <c r="E38" s="797">
        <v>3</v>
      </c>
      <c r="F38" s="797">
        <v>3</v>
      </c>
      <c r="G38" s="797">
        <v>3</v>
      </c>
      <c r="H38" s="745">
        <v>3</v>
      </c>
      <c r="I38" s="820" t="s">
        <v>1364</v>
      </c>
      <c r="J38" s="744" t="s">
        <v>1459</v>
      </c>
      <c r="K38" s="903">
        <v>1680</v>
      </c>
      <c r="L38" s="735" t="s">
        <v>877</v>
      </c>
      <c r="M38" s="849" t="s">
        <v>134</v>
      </c>
    </row>
  </sheetData>
  <sheetProtection/>
  <mergeCells count="69">
    <mergeCell ref="I11:I12"/>
    <mergeCell ref="C4:C5"/>
    <mergeCell ref="A30:A31"/>
    <mergeCell ref="I4:I5"/>
    <mergeCell ref="A9:I9"/>
    <mergeCell ref="A10:I10"/>
    <mergeCell ref="A11:A12"/>
    <mergeCell ref="B11:B12"/>
    <mergeCell ref="C11:C12"/>
    <mergeCell ref="D11:D12"/>
    <mergeCell ref="E11:H11"/>
    <mergeCell ref="A29:I29"/>
    <mergeCell ref="A18:I18"/>
    <mergeCell ref="I30:I31"/>
    <mergeCell ref="B34:B35"/>
    <mergeCell ref="B13:B14"/>
    <mergeCell ref="C30:C31"/>
    <mergeCell ref="D30:D31"/>
    <mergeCell ref="E30:H30"/>
    <mergeCell ref="A13:A14"/>
    <mergeCell ref="A1:I1"/>
    <mergeCell ref="A2:I2"/>
    <mergeCell ref="A3:I3"/>
    <mergeCell ref="A4:A5"/>
    <mergeCell ref="B4:B5"/>
    <mergeCell ref="A34:A35"/>
    <mergeCell ref="D4:D5"/>
    <mergeCell ref="E4:H4"/>
    <mergeCell ref="B30:B31"/>
    <mergeCell ref="A28:I28"/>
    <mergeCell ref="C20:C21"/>
    <mergeCell ref="D20:D21"/>
    <mergeCell ref="E20:H20"/>
    <mergeCell ref="A19:I19"/>
    <mergeCell ref="A20:A21"/>
    <mergeCell ref="B20:B21"/>
    <mergeCell ref="I20:I21"/>
    <mergeCell ref="J4:J5"/>
    <mergeCell ref="K4:K5"/>
    <mergeCell ref="L4:L5"/>
    <mergeCell ref="M4:M5"/>
    <mergeCell ref="J1:M1"/>
    <mergeCell ref="J2:M2"/>
    <mergeCell ref="J3:M3"/>
    <mergeCell ref="J19:M19"/>
    <mergeCell ref="J11:J12"/>
    <mergeCell ref="K11:K12"/>
    <mergeCell ref="L11:L12"/>
    <mergeCell ref="M11:M12"/>
    <mergeCell ref="J9:M9"/>
    <mergeCell ref="J10:M10"/>
    <mergeCell ref="L33:L35"/>
    <mergeCell ref="M33:M35"/>
    <mergeCell ref="J28:M28"/>
    <mergeCell ref="J29:M29"/>
    <mergeCell ref="J30:J31"/>
    <mergeCell ref="L13:L15"/>
    <mergeCell ref="M13:M15"/>
    <mergeCell ref="L16:L17"/>
    <mergeCell ref="M16:M17"/>
    <mergeCell ref="J18:M18"/>
    <mergeCell ref="K30:K31"/>
    <mergeCell ref="L30:L31"/>
    <mergeCell ref="M30:M31"/>
    <mergeCell ref="J20:J21"/>
    <mergeCell ref="K20:K21"/>
    <mergeCell ref="L20:L21"/>
    <mergeCell ref="M20:M21"/>
    <mergeCell ref="M22:M23"/>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3" max="3" width="9.140625" style="0" customWidth="1"/>
  </cols>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12" sqref="J1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X17"/>
  <sheetViews>
    <sheetView zoomScale="60" zoomScaleNormal="60" zoomScalePageLayoutView="0" workbookViewId="0" topLeftCell="A7">
      <selection activeCell="G14" sqref="G14"/>
    </sheetView>
  </sheetViews>
  <sheetFormatPr defaultColWidth="9.140625" defaultRowHeight="15"/>
  <cols>
    <col min="1" max="1" width="5.8515625" style="0" customWidth="1"/>
    <col min="2" max="2" width="7.57421875" style="0" customWidth="1"/>
    <col min="3" max="3" width="22.28125" style="0" customWidth="1"/>
    <col min="4" max="4" width="25.7109375" style="0" customWidth="1"/>
    <col min="5" max="5" width="0" style="0" hidden="1" customWidth="1"/>
    <col min="6" max="6" width="15.57421875" style="0" customWidth="1"/>
    <col min="7" max="7" width="20.28125" style="0" customWidth="1"/>
    <col min="8" max="8" width="55.421875" style="0" customWidth="1"/>
    <col min="9" max="9" width="0.13671875" style="0" customWidth="1"/>
    <col min="10" max="10" width="14.8515625" style="0" customWidth="1"/>
    <col min="11" max="11" width="13.00390625" style="0" customWidth="1"/>
    <col min="12" max="12" width="15.8515625" style="0" customWidth="1"/>
    <col min="13" max="13" width="11.28125" style="0" bestFit="1" customWidth="1"/>
    <col min="14" max="14" width="31.140625" style="0" customWidth="1"/>
    <col min="15" max="15" width="13.8515625" style="0" customWidth="1"/>
    <col min="16" max="16" width="18.421875" style="0" customWidth="1"/>
    <col min="17" max="17" width="14.8515625" style="0" customWidth="1"/>
    <col min="18" max="18" width="17.140625" style="0" customWidth="1"/>
    <col min="19" max="19" width="14.8515625" style="0" customWidth="1"/>
    <col min="20" max="20" width="14.140625" style="0" customWidth="1"/>
    <col min="21" max="21" width="16.57421875" style="0" customWidth="1"/>
    <col min="22" max="22" width="9.140625" style="0" customWidth="1"/>
  </cols>
  <sheetData>
    <row r="1" spans="1:24" ht="15.75">
      <c r="A1" s="1"/>
      <c r="B1" s="1"/>
      <c r="C1" s="1"/>
      <c r="D1" s="1"/>
      <c r="E1" s="1"/>
      <c r="F1" s="1"/>
      <c r="G1" s="1"/>
      <c r="H1" s="1"/>
      <c r="I1" s="1"/>
      <c r="J1" s="1"/>
      <c r="K1" s="1"/>
      <c r="L1" s="1"/>
      <c r="M1" s="1"/>
      <c r="N1" s="1"/>
      <c r="O1" s="1"/>
      <c r="P1" s="1"/>
      <c r="Q1" s="1"/>
      <c r="R1" s="1"/>
      <c r="S1" s="1"/>
      <c r="T1" s="1"/>
      <c r="U1" s="1"/>
      <c r="V1" s="1"/>
      <c r="W1" s="1"/>
      <c r="X1" s="1"/>
    </row>
    <row r="2" spans="1:24" ht="15.75">
      <c r="A2" s="1329" t="s">
        <v>1214</v>
      </c>
      <c r="B2" s="1329"/>
      <c r="C2" s="1329"/>
      <c r="D2" s="1329"/>
      <c r="E2" s="1329"/>
      <c r="F2" s="1329"/>
      <c r="G2" s="1329"/>
      <c r="H2" s="1329"/>
      <c r="I2" s="1329"/>
      <c r="J2" s="1329"/>
      <c r="K2" s="1329"/>
      <c r="L2" s="1329"/>
      <c r="M2" s="1329"/>
      <c r="N2" s="1329"/>
      <c r="O2" s="1329"/>
      <c r="P2" s="1329"/>
      <c r="Q2" s="1329"/>
      <c r="R2" s="1329"/>
      <c r="S2" s="1329"/>
      <c r="T2" s="1329"/>
      <c r="U2" s="1329"/>
      <c r="V2" s="1"/>
      <c r="W2" s="1"/>
      <c r="X2" s="1"/>
    </row>
    <row r="3" spans="1:24" ht="15.75">
      <c r="A3" s="700" t="s">
        <v>1215</v>
      </c>
      <c r="B3" s="701"/>
      <c r="C3" s="702"/>
      <c r="D3" s="702"/>
      <c r="E3" s="703"/>
      <c r="F3" s="703"/>
      <c r="G3" s="703"/>
      <c r="H3" s="703"/>
      <c r="I3" s="704"/>
      <c r="J3" s="4"/>
      <c r="K3" s="4"/>
      <c r="L3" s="4"/>
      <c r="M3" s="4"/>
      <c r="N3" s="4"/>
      <c r="O3" s="4"/>
      <c r="P3" s="4"/>
      <c r="Q3" s="4"/>
      <c r="R3" s="4"/>
      <c r="S3" s="4"/>
      <c r="T3" s="4"/>
      <c r="U3" s="4"/>
      <c r="V3" s="4"/>
      <c r="W3" s="4"/>
      <c r="X3" s="4"/>
    </row>
    <row r="4" spans="1:24" ht="15.75">
      <c r="A4" s="1313" t="s">
        <v>1216</v>
      </c>
      <c r="B4" s="1308" t="s">
        <v>1217</v>
      </c>
      <c r="C4" s="1313" t="s">
        <v>1218</v>
      </c>
      <c r="D4" s="1313" t="s">
        <v>1219</v>
      </c>
      <c r="E4" s="1331" t="s">
        <v>1220</v>
      </c>
      <c r="F4" s="1313" t="s">
        <v>1221</v>
      </c>
      <c r="G4" s="1318" t="s">
        <v>3</v>
      </c>
      <c r="H4" s="1318" t="s">
        <v>1222</v>
      </c>
      <c r="I4" s="1333" t="s">
        <v>1223</v>
      </c>
      <c r="J4" s="1315" t="s">
        <v>1224</v>
      </c>
      <c r="K4" s="1316"/>
      <c r="L4" s="1316"/>
      <c r="M4" s="1317"/>
      <c r="N4" s="1318" t="s">
        <v>1225</v>
      </c>
      <c r="O4" s="1320" t="s">
        <v>1226</v>
      </c>
      <c r="P4" s="1321"/>
      <c r="Q4" s="1321"/>
      <c r="R4" s="1321"/>
      <c r="S4" s="1321"/>
      <c r="T4" s="1322"/>
      <c r="U4" s="1313" t="s">
        <v>1227</v>
      </c>
      <c r="V4" s="1"/>
      <c r="W4" s="1"/>
      <c r="X4" s="1"/>
    </row>
    <row r="5" spans="1:24" ht="15.75">
      <c r="A5" s="1314"/>
      <c r="B5" s="1309"/>
      <c r="C5" s="1314"/>
      <c r="D5" s="1314"/>
      <c r="E5" s="1331"/>
      <c r="F5" s="1314"/>
      <c r="G5" s="1319"/>
      <c r="H5" s="1319"/>
      <c r="I5" s="1333"/>
      <c r="J5" s="1324" t="s">
        <v>1228</v>
      </c>
      <c r="K5" s="1325"/>
      <c r="L5" s="1325"/>
      <c r="M5" s="1326"/>
      <c r="N5" s="1319"/>
      <c r="O5" s="1315" t="s">
        <v>1229</v>
      </c>
      <c r="P5" s="1316"/>
      <c r="Q5" s="1317"/>
      <c r="R5" s="1327" t="s">
        <v>1230</v>
      </c>
      <c r="S5" s="1327"/>
      <c r="T5" s="1327"/>
      <c r="U5" s="1323"/>
      <c r="V5" s="1"/>
      <c r="W5" s="1"/>
      <c r="X5" s="1"/>
    </row>
    <row r="6" spans="1:24" ht="15.75">
      <c r="A6" s="1314"/>
      <c r="B6" s="1309"/>
      <c r="C6" s="1314"/>
      <c r="D6" s="1314"/>
      <c r="E6" s="705"/>
      <c r="F6" s="1314"/>
      <c r="G6" s="1319"/>
      <c r="H6" s="1319"/>
      <c r="I6" s="706"/>
      <c r="J6" s="707" t="s">
        <v>1229</v>
      </c>
      <c r="K6" s="1327" t="s">
        <v>1231</v>
      </c>
      <c r="L6" s="1327"/>
      <c r="M6" s="1327" t="s">
        <v>658</v>
      </c>
      <c r="N6" s="1319"/>
      <c r="O6" s="1308" t="s">
        <v>1232</v>
      </c>
      <c r="P6" s="1308" t="s">
        <v>1233</v>
      </c>
      <c r="Q6" s="1308" t="s">
        <v>666</v>
      </c>
      <c r="R6" s="1310" t="s">
        <v>664</v>
      </c>
      <c r="S6" s="1310" t="s">
        <v>1234</v>
      </c>
      <c r="T6" s="1311" t="s">
        <v>1235</v>
      </c>
      <c r="U6" s="1313" t="s">
        <v>1236</v>
      </c>
      <c r="V6" s="1"/>
      <c r="W6" s="1"/>
      <c r="X6" s="1"/>
    </row>
    <row r="7" spans="1:24" ht="15.75">
      <c r="A7" s="708"/>
      <c r="B7" s="1330"/>
      <c r="C7" s="1323"/>
      <c r="D7" s="1323"/>
      <c r="E7" s="705"/>
      <c r="F7" s="1323"/>
      <c r="G7" s="1332"/>
      <c r="H7" s="1332"/>
      <c r="I7" s="706"/>
      <c r="J7" s="709"/>
      <c r="K7" s="709" t="s">
        <v>1237</v>
      </c>
      <c r="L7" s="709" t="s">
        <v>1238</v>
      </c>
      <c r="M7" s="1328"/>
      <c r="N7" s="1319"/>
      <c r="O7" s="1309"/>
      <c r="P7" s="1309"/>
      <c r="Q7" s="1309"/>
      <c r="R7" s="1311"/>
      <c r="S7" s="1311"/>
      <c r="T7" s="1312"/>
      <c r="U7" s="1314"/>
      <c r="V7" s="1"/>
      <c r="W7" s="1"/>
      <c r="X7" s="1"/>
    </row>
    <row r="8" spans="1:24" ht="176.25" customHeight="1">
      <c r="A8" s="967">
        <v>34</v>
      </c>
      <c r="B8" s="37" t="s">
        <v>1239</v>
      </c>
      <c r="C8" s="997" t="s">
        <v>1240</v>
      </c>
      <c r="D8" s="17" t="s">
        <v>1241</v>
      </c>
      <c r="E8" s="109">
        <f>74489.42632/1000</f>
        <v>74.48942631999999</v>
      </c>
      <c r="F8" s="924">
        <v>155</v>
      </c>
      <c r="G8" s="944" t="s">
        <v>1019</v>
      </c>
      <c r="H8" s="710" t="s">
        <v>1242</v>
      </c>
      <c r="I8" s="23" t="s">
        <v>1243</v>
      </c>
      <c r="J8" s="711">
        <f>74489.42632/1000</f>
        <v>74.48942631999999</v>
      </c>
      <c r="K8" s="6"/>
      <c r="L8" s="6"/>
      <c r="M8" s="712">
        <f>+J8+K8+L8</f>
        <v>74.48942631999999</v>
      </c>
      <c r="N8" s="713" t="s">
        <v>1244</v>
      </c>
      <c r="O8" s="714"/>
      <c r="P8" s="714"/>
      <c r="Q8" s="714"/>
      <c r="R8" s="714"/>
      <c r="S8" s="714"/>
      <c r="T8" s="714"/>
      <c r="U8" s="715"/>
      <c r="V8" s="1"/>
      <c r="W8" s="1"/>
      <c r="X8" s="1"/>
    </row>
    <row r="9" spans="1:24" ht="267" customHeight="1">
      <c r="A9" s="967"/>
      <c r="B9" s="37" t="s">
        <v>1239</v>
      </c>
      <c r="C9" s="997"/>
      <c r="D9" s="17" t="s">
        <v>1245</v>
      </c>
      <c r="E9" s="109">
        <f>332874.9/1000</f>
        <v>332.8749</v>
      </c>
      <c r="F9" s="924"/>
      <c r="G9" s="944"/>
      <c r="H9" s="710" t="s">
        <v>1246</v>
      </c>
      <c r="I9" s="152" t="s">
        <v>1247</v>
      </c>
      <c r="J9" s="711">
        <f>332874.9/1000</f>
        <v>332.8749</v>
      </c>
      <c r="K9" s="6"/>
      <c r="L9" s="6"/>
      <c r="M9" s="712">
        <f aca="true" t="shared" si="0" ref="M9:M14">+J9+K9+L9</f>
        <v>332.8749</v>
      </c>
      <c r="N9" s="713" t="s">
        <v>1248</v>
      </c>
      <c r="O9" s="714"/>
      <c r="P9" s="714"/>
      <c r="Q9" s="714"/>
      <c r="R9" s="714"/>
      <c r="S9" s="714"/>
      <c r="T9" s="714"/>
      <c r="U9" s="715"/>
      <c r="V9" s="729" t="s">
        <v>1018</v>
      </c>
      <c r="W9" s="1"/>
      <c r="X9" s="1"/>
    </row>
    <row r="10" spans="1:24" ht="134.25" customHeight="1">
      <c r="A10" s="967"/>
      <c r="B10" s="37" t="s">
        <v>1239</v>
      </c>
      <c r="C10" s="997"/>
      <c r="D10" s="17" t="s">
        <v>1249</v>
      </c>
      <c r="E10" s="109">
        <f>195057/1000</f>
        <v>195.057</v>
      </c>
      <c r="F10" s="924"/>
      <c r="G10" s="141" t="s">
        <v>863</v>
      </c>
      <c r="H10" s="716" t="s">
        <v>1250</v>
      </c>
      <c r="I10" s="152" t="s">
        <v>1251</v>
      </c>
      <c r="J10" s="711">
        <f>195057/1000</f>
        <v>195.057</v>
      </c>
      <c r="K10" s="6"/>
      <c r="L10" s="6"/>
      <c r="M10" s="712">
        <f t="shared" si="0"/>
        <v>195.057</v>
      </c>
      <c r="N10" s="713" t="s">
        <v>1252</v>
      </c>
      <c r="O10" s="714"/>
      <c r="P10" s="714"/>
      <c r="Q10" s="714"/>
      <c r="R10" s="714"/>
      <c r="S10" s="714"/>
      <c r="T10" s="714"/>
      <c r="U10" s="715"/>
      <c r="V10" s="1"/>
      <c r="W10" s="1"/>
      <c r="X10" s="1"/>
    </row>
    <row r="11" spans="1:24" ht="176.25" customHeight="1">
      <c r="A11" s="967">
        <v>35</v>
      </c>
      <c r="B11" s="37" t="s">
        <v>1239</v>
      </c>
      <c r="C11" s="1307" t="s">
        <v>1253</v>
      </c>
      <c r="D11" s="717" t="s">
        <v>1254</v>
      </c>
      <c r="E11" s="142"/>
      <c r="F11" s="718">
        <v>156</v>
      </c>
      <c r="G11" s="923" t="s">
        <v>1021</v>
      </c>
      <c r="H11" s="1301" t="s">
        <v>1255</v>
      </c>
      <c r="I11" s="142" t="s">
        <v>1256</v>
      </c>
      <c r="J11" s="6">
        <v>0</v>
      </c>
      <c r="K11" s="6"/>
      <c r="L11" s="6"/>
      <c r="M11" s="712">
        <f t="shared" si="0"/>
        <v>0</v>
      </c>
      <c r="N11" s="6"/>
      <c r="O11" s="714"/>
      <c r="P11" s="714"/>
      <c r="Q11" s="714"/>
      <c r="R11" s="714"/>
      <c r="S11" s="714"/>
      <c r="T11" s="714"/>
      <c r="U11" s="715"/>
      <c r="V11" s="1"/>
      <c r="W11" s="1"/>
      <c r="X11" s="1"/>
    </row>
    <row r="12" spans="1:24" ht="234.75" customHeight="1">
      <c r="A12" s="967"/>
      <c r="B12" s="37" t="s">
        <v>1239</v>
      </c>
      <c r="C12" s="1307"/>
      <c r="D12" s="717" t="s">
        <v>1257</v>
      </c>
      <c r="E12" s="142"/>
      <c r="F12" s="718"/>
      <c r="G12" s="923"/>
      <c r="H12" s="1302"/>
      <c r="I12" s="152" t="s">
        <v>1258</v>
      </c>
      <c r="J12" s="6">
        <v>0</v>
      </c>
      <c r="K12" s="6"/>
      <c r="L12" s="6"/>
      <c r="M12" s="712">
        <f t="shared" si="0"/>
        <v>0</v>
      </c>
      <c r="N12" s="6"/>
      <c r="O12" s="714"/>
      <c r="P12" s="714"/>
      <c r="Q12" s="714"/>
      <c r="R12" s="714"/>
      <c r="S12" s="714"/>
      <c r="T12" s="714"/>
      <c r="U12" s="715"/>
      <c r="V12" s="1" t="s">
        <v>1016</v>
      </c>
      <c r="W12" s="1"/>
      <c r="X12" s="1"/>
    </row>
    <row r="13" spans="1:24" ht="207" customHeight="1">
      <c r="A13" s="967"/>
      <c r="B13" s="37" t="s">
        <v>1239</v>
      </c>
      <c r="C13" s="1307"/>
      <c r="D13" s="717" t="s">
        <v>1259</v>
      </c>
      <c r="E13" s="142"/>
      <c r="F13" s="718" t="s">
        <v>1260</v>
      </c>
      <c r="G13" s="923"/>
      <c r="H13" s="1303"/>
      <c r="I13" s="142" t="s">
        <v>1261</v>
      </c>
      <c r="J13" s="6">
        <v>0</v>
      </c>
      <c r="K13" s="6"/>
      <c r="L13" s="6"/>
      <c r="M13" s="712">
        <f t="shared" si="0"/>
        <v>0</v>
      </c>
      <c r="N13" s="6"/>
      <c r="O13" s="714"/>
      <c r="P13" s="714"/>
      <c r="Q13" s="714"/>
      <c r="R13" s="714"/>
      <c r="S13" s="714"/>
      <c r="T13" s="714"/>
      <c r="U13" s="715"/>
      <c r="V13" s="730" t="s">
        <v>1271</v>
      </c>
      <c r="W13" s="1"/>
      <c r="X13" s="1"/>
    </row>
    <row r="14" spans="1:24" ht="409.5">
      <c r="A14" s="6">
        <v>36</v>
      </c>
      <c r="B14" s="37" t="s">
        <v>1239</v>
      </c>
      <c r="C14" s="145" t="s">
        <v>1262</v>
      </c>
      <c r="D14" s="138" t="s">
        <v>1263</v>
      </c>
      <c r="E14" s="138"/>
      <c r="F14" s="138" t="s">
        <v>1260</v>
      </c>
      <c r="G14" s="138"/>
      <c r="H14" s="719" t="s">
        <v>1264</v>
      </c>
      <c r="I14" s="138" t="s">
        <v>1265</v>
      </c>
      <c r="J14" s="6">
        <v>0</v>
      </c>
      <c r="K14" s="6"/>
      <c r="L14" s="6"/>
      <c r="M14" s="712">
        <f t="shared" si="0"/>
        <v>0</v>
      </c>
      <c r="N14" s="720" t="s">
        <v>1266</v>
      </c>
      <c r="O14" s="714">
        <f>22100000/1000000</f>
        <v>22.1</v>
      </c>
      <c r="P14" s="721">
        <f>5*66.52*15*74/1000000</f>
        <v>0.36918599999999996</v>
      </c>
      <c r="Q14" s="722">
        <f>+P14/O14</f>
        <v>0.016705248868778277</v>
      </c>
      <c r="R14" s="714">
        <v>0</v>
      </c>
      <c r="S14" s="714">
        <v>0</v>
      </c>
      <c r="T14" s="722">
        <v>0</v>
      </c>
      <c r="U14" s="715"/>
      <c r="V14" s="731" t="s">
        <v>1270</v>
      </c>
      <c r="W14" s="1"/>
      <c r="X14" s="1"/>
    </row>
    <row r="15" spans="1:24" ht="15.75">
      <c r="A15" s="1304" t="s">
        <v>658</v>
      </c>
      <c r="B15" s="1305"/>
      <c r="C15" s="1305"/>
      <c r="D15" s="1305"/>
      <c r="E15" s="1305"/>
      <c r="F15" s="1305"/>
      <c r="G15" s="1305"/>
      <c r="H15" s="1306"/>
      <c r="I15" s="723"/>
      <c r="J15" s="724">
        <f>SUM(J8:J14)</f>
        <v>602.42132632</v>
      </c>
      <c r="K15" s="724">
        <f>SUM(K8:K14)</f>
        <v>0</v>
      </c>
      <c r="L15" s="724">
        <f>SUM(L8:L14)</f>
        <v>0</v>
      </c>
      <c r="M15" s="724">
        <f>SUM(M8:M14)</f>
        <v>602.42132632</v>
      </c>
      <c r="N15" s="707"/>
      <c r="O15" s="707"/>
      <c r="P15" s="707"/>
      <c r="Q15" s="707"/>
      <c r="R15" s="707"/>
      <c r="S15" s="707"/>
      <c r="T15" s="707"/>
      <c r="U15" s="724"/>
      <c r="V15" s="1"/>
      <c r="W15" s="1"/>
      <c r="X15" s="1"/>
    </row>
    <row r="16" spans="1:24" ht="15.75">
      <c r="A16" s="1"/>
      <c r="B16" s="1"/>
      <c r="C16" s="1"/>
      <c r="D16" s="1"/>
      <c r="E16" s="725" t="s">
        <v>1267</v>
      </c>
      <c r="F16" s="358"/>
      <c r="G16" s="358"/>
      <c r="H16" s="358"/>
      <c r="I16" s="1"/>
      <c r="J16" s="1"/>
      <c r="K16" s="1"/>
      <c r="L16" s="1"/>
      <c r="M16" s="1"/>
      <c r="N16" s="1"/>
      <c r="O16" s="1"/>
      <c r="P16" s="1"/>
      <c r="Q16" s="1"/>
      <c r="R16" s="1"/>
      <c r="S16" s="1"/>
      <c r="T16" s="1"/>
      <c r="U16" s="1"/>
      <c r="V16" s="1"/>
      <c r="W16" s="1"/>
      <c r="X16" s="1"/>
    </row>
    <row r="17" spans="1:24" ht="15.75">
      <c r="A17" s="1"/>
      <c r="B17" s="1"/>
      <c r="C17" s="1"/>
      <c r="D17" s="1"/>
      <c r="E17" s="726" t="s">
        <v>1268</v>
      </c>
      <c r="F17" s="727"/>
      <c r="G17" s="727"/>
      <c r="H17" s="727"/>
      <c r="I17" s="1"/>
      <c r="J17" s="1"/>
      <c r="K17" s="1"/>
      <c r="L17" s="1"/>
      <c r="M17" s="1"/>
      <c r="N17" s="1"/>
      <c r="O17" s="1"/>
      <c r="P17" s="1"/>
      <c r="Q17" s="1"/>
      <c r="R17" s="1"/>
      <c r="S17" s="1"/>
      <c r="T17" s="1"/>
      <c r="U17" s="1"/>
      <c r="V17" s="1"/>
      <c r="W17" s="1"/>
      <c r="X17" s="1"/>
    </row>
  </sheetData>
  <sheetProtection/>
  <mergeCells count="35">
    <mergeCell ref="A2:U2"/>
    <mergeCell ref="A4:A6"/>
    <mergeCell ref="B4:B7"/>
    <mergeCell ref="C4:C7"/>
    <mergeCell ref="D4:D7"/>
    <mergeCell ref="E4:E5"/>
    <mergeCell ref="F4:F7"/>
    <mergeCell ref="G4:G7"/>
    <mergeCell ref="H4:H7"/>
    <mergeCell ref="I4:I5"/>
    <mergeCell ref="J4:M4"/>
    <mergeCell ref="N4:N7"/>
    <mergeCell ref="O4:T4"/>
    <mergeCell ref="U4:U5"/>
    <mergeCell ref="J5:M5"/>
    <mergeCell ref="O5:Q5"/>
    <mergeCell ref="R5:T5"/>
    <mergeCell ref="K6:L6"/>
    <mergeCell ref="M6:M7"/>
    <mergeCell ref="O6:O7"/>
    <mergeCell ref="P6:P7"/>
    <mergeCell ref="Q6:Q7"/>
    <mergeCell ref="R6:R7"/>
    <mergeCell ref="S6:S7"/>
    <mergeCell ref="T6:T7"/>
    <mergeCell ref="U6:U7"/>
    <mergeCell ref="H11:H13"/>
    <mergeCell ref="A15:H15"/>
    <mergeCell ref="A8:A10"/>
    <mergeCell ref="C8:C10"/>
    <mergeCell ref="F8:F10"/>
    <mergeCell ref="G8:G9"/>
    <mergeCell ref="A11:A13"/>
    <mergeCell ref="C11:C13"/>
    <mergeCell ref="G11:G13"/>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B2:Y34"/>
  <sheetViews>
    <sheetView zoomScale="80" zoomScaleNormal="80" zoomScalePageLayoutView="0" workbookViewId="0" topLeftCell="B1">
      <selection activeCell="K27" sqref="K27:W30"/>
    </sheetView>
  </sheetViews>
  <sheetFormatPr defaultColWidth="38.00390625" defaultRowHeight="15"/>
  <cols>
    <col min="1" max="1" width="38.00390625" style="1" customWidth="1"/>
    <col min="2" max="2" width="8.421875" style="1" customWidth="1"/>
    <col min="3" max="3" width="27.140625" style="1" customWidth="1"/>
    <col min="4" max="4" width="45.8515625" style="1" customWidth="1"/>
    <col min="5" max="5" width="13.00390625" style="1" customWidth="1"/>
    <col min="6" max="6" width="12.00390625" style="1" customWidth="1"/>
    <col min="7" max="10" width="6.00390625" style="1" hidden="1" customWidth="1"/>
    <col min="11" max="11" width="13.00390625" style="1" customWidth="1"/>
    <col min="12" max="12" width="12.57421875" style="1" customWidth="1"/>
    <col min="13" max="13" width="13.140625" style="1" customWidth="1"/>
    <col min="14" max="14" width="14.421875" style="1" customWidth="1"/>
    <col min="15" max="15" width="15.7109375" style="1" customWidth="1"/>
    <col min="16" max="16" width="8.8515625" style="1" bestFit="1" customWidth="1"/>
    <col min="17" max="17" width="9.8515625" style="1" bestFit="1" customWidth="1"/>
    <col min="18" max="18" width="5.140625" style="1" customWidth="1"/>
    <col min="19" max="19" width="11.421875" style="1" bestFit="1" customWidth="1"/>
    <col min="20" max="20" width="12.140625" style="1" bestFit="1" customWidth="1"/>
    <col min="21" max="21" width="10.28125" style="1" bestFit="1" customWidth="1"/>
    <col min="22" max="22" width="10.00390625" style="1" customWidth="1"/>
    <col min="23" max="23" width="28.140625" style="1" customWidth="1"/>
    <col min="24" max="24" width="97.7109375" style="1" hidden="1" customWidth="1"/>
    <col min="25" max="25" width="10.57421875" style="1" customWidth="1"/>
    <col min="26" max="16384" width="38.00390625" style="1" customWidth="1"/>
  </cols>
  <sheetData>
    <row r="2" spans="2:25" ht="33" customHeight="1">
      <c r="B2" s="919" t="s">
        <v>253</v>
      </c>
      <c r="C2" s="919"/>
      <c r="D2" s="919"/>
      <c r="E2" s="919"/>
      <c r="F2" s="919"/>
      <c r="G2" s="919"/>
      <c r="H2" s="919"/>
      <c r="I2" s="919"/>
      <c r="J2" s="919"/>
      <c r="K2" s="919"/>
      <c r="L2" s="919"/>
      <c r="M2" s="919"/>
      <c r="N2" s="919"/>
      <c r="O2" s="919"/>
      <c r="P2" s="919"/>
      <c r="Q2" s="919"/>
      <c r="R2" s="919"/>
      <c r="S2" s="919"/>
      <c r="T2" s="919"/>
      <c r="U2" s="919"/>
      <c r="V2" s="919"/>
      <c r="W2" s="919"/>
      <c r="X2" s="919"/>
      <c r="Y2" s="919"/>
    </row>
    <row r="3" spans="2:25" ht="30" customHeight="1">
      <c r="B3" s="953" t="s">
        <v>581</v>
      </c>
      <c r="C3" s="953"/>
      <c r="D3" s="953"/>
      <c r="E3" s="953"/>
      <c r="F3" s="953"/>
      <c r="G3" s="953"/>
      <c r="H3" s="953"/>
      <c r="I3" s="953"/>
      <c r="J3" s="953"/>
      <c r="K3" s="953"/>
      <c r="L3" s="953"/>
      <c r="M3" s="953"/>
      <c r="N3" s="953"/>
      <c r="O3" s="953"/>
      <c r="P3" s="953"/>
      <c r="Q3" s="953"/>
      <c r="R3" s="953"/>
      <c r="S3" s="953"/>
      <c r="T3" s="953"/>
      <c r="U3" s="953"/>
      <c r="V3" s="953"/>
      <c r="W3" s="953"/>
      <c r="X3" s="953"/>
      <c r="Y3" s="953"/>
    </row>
    <row r="4" spans="2:25" ht="33" customHeight="1">
      <c r="B4" s="921" t="s">
        <v>701</v>
      </c>
      <c r="C4" s="921"/>
      <c r="D4" s="921"/>
      <c r="E4" s="921"/>
      <c r="F4" s="921"/>
      <c r="G4" s="921"/>
      <c r="H4" s="921"/>
      <c r="I4" s="921"/>
      <c r="J4" s="921"/>
      <c r="K4" s="921"/>
      <c r="L4" s="921"/>
      <c r="M4" s="921"/>
      <c r="N4" s="921"/>
      <c r="O4" s="921"/>
      <c r="P4" s="921"/>
      <c r="Q4" s="921"/>
      <c r="R4" s="921"/>
      <c r="S4" s="921"/>
      <c r="T4" s="921"/>
      <c r="U4" s="921"/>
      <c r="V4" s="921"/>
      <c r="W4" s="921"/>
      <c r="X4" s="921"/>
      <c r="Y4" s="921"/>
    </row>
    <row r="5" spans="2:25" ht="38.25"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33.75" customHeight="1">
      <c r="B6" s="919"/>
      <c r="C6" s="919"/>
      <c r="D6" s="919"/>
      <c r="E6" s="1334" t="s">
        <v>654</v>
      </c>
      <c r="F6" s="1334" t="s">
        <v>838</v>
      </c>
      <c r="G6" s="1334" t="s">
        <v>5</v>
      </c>
      <c r="H6" s="1334" t="s">
        <v>6</v>
      </c>
      <c r="I6" s="1334" t="s">
        <v>7</v>
      </c>
      <c r="J6" s="1334" t="s">
        <v>8</v>
      </c>
      <c r="K6" s="919"/>
      <c r="L6" s="1334" t="s">
        <v>838</v>
      </c>
      <c r="M6" s="1334" t="s">
        <v>654</v>
      </c>
      <c r="N6" s="919"/>
      <c r="O6" s="1336" t="s">
        <v>658</v>
      </c>
      <c r="P6" s="1336" t="s">
        <v>659</v>
      </c>
      <c r="Q6" s="1336" t="s">
        <v>660</v>
      </c>
      <c r="R6" s="1336" t="s">
        <v>662</v>
      </c>
      <c r="S6" s="1336" t="s">
        <v>663</v>
      </c>
      <c r="T6" s="1336" t="s">
        <v>664</v>
      </c>
      <c r="U6" s="1336" t="s">
        <v>665</v>
      </c>
      <c r="V6" s="1336" t="s">
        <v>666</v>
      </c>
      <c r="W6" s="920"/>
      <c r="X6" s="920"/>
      <c r="Y6" s="919"/>
    </row>
    <row r="7" spans="2:25" ht="8.25" customHeight="1">
      <c r="B7" s="919"/>
      <c r="C7" s="919"/>
      <c r="D7" s="919"/>
      <c r="E7" s="1335"/>
      <c r="F7" s="1335"/>
      <c r="G7" s="1335"/>
      <c r="H7" s="1335"/>
      <c r="I7" s="1335"/>
      <c r="J7" s="1335"/>
      <c r="K7" s="919"/>
      <c r="L7" s="1335"/>
      <c r="M7" s="1335"/>
      <c r="N7" s="919"/>
      <c r="O7" s="1337"/>
      <c r="P7" s="1337"/>
      <c r="Q7" s="1337"/>
      <c r="R7" s="1337"/>
      <c r="S7" s="1337"/>
      <c r="T7" s="1337"/>
      <c r="U7" s="1337"/>
      <c r="V7" s="1337"/>
      <c r="W7" s="920"/>
      <c r="X7" s="920"/>
      <c r="Y7" s="919"/>
    </row>
    <row r="8" spans="2:25" ht="125.25" customHeight="1">
      <c r="B8" s="157">
        <f>1+'[2]Pilar II Macroeconom Aceleração'!C51</f>
        <v>165</v>
      </c>
      <c r="C8" s="13" t="s">
        <v>376</v>
      </c>
      <c r="D8" s="11" t="s">
        <v>582</v>
      </c>
      <c r="E8" s="12">
        <v>10</v>
      </c>
      <c r="F8" s="12">
        <f>+G8+H8</f>
        <v>4</v>
      </c>
      <c r="G8" s="12">
        <v>2</v>
      </c>
      <c r="H8" s="12">
        <v>2</v>
      </c>
      <c r="I8" s="12">
        <v>3</v>
      </c>
      <c r="J8" s="12">
        <v>3</v>
      </c>
      <c r="K8" s="37"/>
      <c r="L8" s="294"/>
      <c r="M8" s="294"/>
      <c r="N8" s="13"/>
      <c r="O8" s="12"/>
      <c r="P8" s="12"/>
      <c r="Q8" s="12"/>
      <c r="R8" s="12"/>
      <c r="S8" s="12"/>
      <c r="T8" s="12"/>
      <c r="U8" s="12"/>
      <c r="V8" s="12"/>
      <c r="W8" s="17"/>
      <c r="X8" s="138" t="s">
        <v>709</v>
      </c>
      <c r="Y8" s="137" t="s">
        <v>17</v>
      </c>
    </row>
    <row r="9" spans="2:25" ht="138.75" customHeight="1">
      <c r="B9" s="157">
        <f>1+B8</f>
        <v>166</v>
      </c>
      <c r="C9" s="11" t="s">
        <v>377</v>
      </c>
      <c r="D9" s="11" t="s">
        <v>582</v>
      </c>
      <c r="E9" s="12">
        <v>66</v>
      </c>
      <c r="F9" s="12">
        <f>+G9+H9</f>
        <v>33</v>
      </c>
      <c r="G9" s="12">
        <v>8</v>
      </c>
      <c r="H9" s="12">
        <v>25</v>
      </c>
      <c r="I9" s="12">
        <v>18</v>
      </c>
      <c r="J9" s="12">
        <v>15</v>
      </c>
      <c r="K9" s="37"/>
      <c r="L9" s="294"/>
      <c r="M9" s="294"/>
      <c r="N9" s="13"/>
      <c r="O9" s="12"/>
      <c r="P9" s="12"/>
      <c r="Q9" s="12"/>
      <c r="R9" s="12"/>
      <c r="S9" s="12"/>
      <c r="T9" s="12"/>
      <c r="U9" s="12"/>
      <c r="V9" s="12"/>
      <c r="W9" s="17"/>
      <c r="X9" s="138" t="s">
        <v>710</v>
      </c>
      <c r="Y9" s="137" t="s">
        <v>17</v>
      </c>
    </row>
    <row r="10" spans="2:25" ht="250.5" customHeight="1">
      <c r="B10" s="157">
        <f>1+B9</f>
        <v>167</v>
      </c>
      <c r="C10" s="11" t="s">
        <v>378</v>
      </c>
      <c r="D10" s="11" t="s">
        <v>379</v>
      </c>
      <c r="E10" s="171">
        <v>26.067</v>
      </c>
      <c r="F10" s="12">
        <f>+G10+H10</f>
        <v>13.032</v>
      </c>
      <c r="G10" s="171">
        <v>6.516</v>
      </c>
      <c r="H10" s="171">
        <v>6.516</v>
      </c>
      <c r="I10" s="171">
        <v>6.516</v>
      </c>
      <c r="J10" s="171">
        <v>6.519</v>
      </c>
      <c r="K10" s="37"/>
      <c r="L10" s="294"/>
      <c r="M10" s="294"/>
      <c r="N10" s="13"/>
      <c r="O10" s="12"/>
      <c r="P10" s="12"/>
      <c r="Q10" s="12"/>
      <c r="R10" s="12"/>
      <c r="S10" s="12"/>
      <c r="T10" s="12"/>
      <c r="U10" s="12"/>
      <c r="V10" s="12"/>
      <c r="W10" s="17"/>
      <c r="X10" s="138" t="s">
        <v>711</v>
      </c>
      <c r="Y10" s="137" t="s">
        <v>17</v>
      </c>
    </row>
    <row r="11" spans="2:25" ht="33" customHeight="1">
      <c r="B11" s="919" t="s">
        <v>253</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row>
    <row r="12" spans="2:25" ht="36.75" customHeight="1">
      <c r="B12" s="953" t="s">
        <v>254</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row>
    <row r="13" spans="2:25" ht="36.75" customHeight="1">
      <c r="B13" s="921" t="s">
        <v>702</v>
      </c>
      <c r="C13" s="921"/>
      <c r="D13" s="921"/>
      <c r="E13" s="921"/>
      <c r="F13" s="921"/>
      <c r="G13" s="921"/>
      <c r="H13" s="921"/>
      <c r="I13" s="921"/>
      <c r="J13" s="921"/>
      <c r="K13" s="921"/>
      <c r="L13" s="921"/>
      <c r="M13" s="921"/>
      <c r="N13" s="921"/>
      <c r="O13" s="921"/>
      <c r="P13" s="921"/>
      <c r="Q13" s="921"/>
      <c r="R13" s="921"/>
      <c r="S13" s="921"/>
      <c r="T13" s="921"/>
      <c r="U13" s="921"/>
      <c r="V13" s="921"/>
      <c r="W13" s="921"/>
      <c r="X13" s="921"/>
      <c r="Y13" s="921"/>
    </row>
    <row r="14" spans="2:25" ht="27" customHeight="1">
      <c r="B14" s="919" t="s">
        <v>0</v>
      </c>
      <c r="C14" s="919" t="s">
        <v>1</v>
      </c>
      <c r="D14" s="919" t="s">
        <v>2</v>
      </c>
      <c r="E14" s="919" t="s">
        <v>133</v>
      </c>
      <c r="F14" s="919"/>
      <c r="G14" s="919" t="s">
        <v>504</v>
      </c>
      <c r="H14" s="919"/>
      <c r="I14" s="919"/>
      <c r="J14" s="919"/>
      <c r="K14" s="919" t="s">
        <v>656</v>
      </c>
      <c r="L14" s="919" t="s">
        <v>657</v>
      </c>
      <c r="M14" s="919"/>
      <c r="N14" s="919" t="s">
        <v>3</v>
      </c>
      <c r="O14" s="920" t="s">
        <v>32</v>
      </c>
      <c r="P14" s="920"/>
      <c r="Q14" s="920"/>
      <c r="R14" s="920" t="s">
        <v>661</v>
      </c>
      <c r="S14" s="920"/>
      <c r="T14" s="920"/>
      <c r="U14" s="920"/>
      <c r="V14" s="920"/>
      <c r="W14" s="920" t="s">
        <v>667</v>
      </c>
      <c r="X14" s="920" t="s">
        <v>668</v>
      </c>
      <c r="Y14" s="919" t="s">
        <v>4</v>
      </c>
    </row>
    <row r="15" spans="2:25" ht="29.25" customHeight="1">
      <c r="B15" s="919"/>
      <c r="C15" s="919"/>
      <c r="D15" s="919"/>
      <c r="E15" s="1334" t="s">
        <v>654</v>
      </c>
      <c r="F15" s="1334" t="s">
        <v>838</v>
      </c>
      <c r="G15" s="1334" t="s">
        <v>5</v>
      </c>
      <c r="H15" s="1334" t="s">
        <v>6</v>
      </c>
      <c r="I15" s="1334" t="s">
        <v>7</v>
      </c>
      <c r="J15" s="1334" t="s">
        <v>8</v>
      </c>
      <c r="K15" s="919"/>
      <c r="L15" s="1334" t="s">
        <v>838</v>
      </c>
      <c r="M15" s="1334" t="s">
        <v>654</v>
      </c>
      <c r="N15" s="919"/>
      <c r="O15" s="1336" t="s">
        <v>658</v>
      </c>
      <c r="P15" s="1336" t="s">
        <v>659</v>
      </c>
      <c r="Q15" s="1336" t="s">
        <v>660</v>
      </c>
      <c r="R15" s="1336" t="s">
        <v>662</v>
      </c>
      <c r="S15" s="1336" t="s">
        <v>663</v>
      </c>
      <c r="T15" s="1336" t="s">
        <v>664</v>
      </c>
      <c r="U15" s="1336" t="s">
        <v>665</v>
      </c>
      <c r="V15" s="1336" t="s">
        <v>666</v>
      </c>
      <c r="W15" s="920"/>
      <c r="X15" s="920"/>
      <c r="Y15" s="919"/>
    </row>
    <row r="16" spans="2:25" ht="15.75">
      <c r="B16" s="919"/>
      <c r="C16" s="919"/>
      <c r="D16" s="919"/>
      <c r="E16" s="1335"/>
      <c r="F16" s="1335"/>
      <c r="G16" s="1335"/>
      <c r="H16" s="1335"/>
      <c r="I16" s="1335"/>
      <c r="J16" s="1335"/>
      <c r="K16" s="919"/>
      <c r="L16" s="1335"/>
      <c r="M16" s="1335"/>
      <c r="N16" s="919"/>
      <c r="O16" s="1337"/>
      <c r="P16" s="1337"/>
      <c r="Q16" s="1337"/>
      <c r="R16" s="1337"/>
      <c r="S16" s="1337"/>
      <c r="T16" s="1337"/>
      <c r="U16" s="1337"/>
      <c r="V16" s="1337"/>
      <c r="W16" s="920"/>
      <c r="X16" s="920"/>
      <c r="Y16" s="919"/>
    </row>
    <row r="17" spans="2:25" ht="74.25" customHeight="1">
      <c r="B17" s="157">
        <f>1+B10</f>
        <v>168</v>
      </c>
      <c r="C17" s="142" t="s">
        <v>584</v>
      </c>
      <c r="D17" s="138" t="s">
        <v>583</v>
      </c>
      <c r="E17" s="137">
        <v>2</v>
      </c>
      <c r="F17" s="137">
        <f>+G17+H17</f>
        <v>0</v>
      </c>
      <c r="G17" s="157"/>
      <c r="H17" s="157"/>
      <c r="I17" s="157">
        <v>1</v>
      </c>
      <c r="J17" s="157">
        <v>1</v>
      </c>
      <c r="K17" s="56"/>
      <c r="L17" s="242"/>
      <c r="M17" s="242"/>
      <c r="N17" s="49"/>
      <c r="O17" s="37"/>
      <c r="P17" s="37"/>
      <c r="Q17" s="37"/>
      <c r="R17" s="37"/>
      <c r="S17" s="340"/>
      <c r="T17" s="37"/>
      <c r="U17" s="37"/>
      <c r="V17" s="37"/>
      <c r="W17" s="17"/>
      <c r="X17" s="138" t="s">
        <v>705</v>
      </c>
      <c r="Y17" s="137" t="s">
        <v>255</v>
      </c>
    </row>
    <row r="18" spans="2:25" ht="94.5" customHeight="1">
      <c r="B18" s="157">
        <f>1+B17</f>
        <v>169</v>
      </c>
      <c r="C18" s="14" t="s">
        <v>626</v>
      </c>
      <c r="D18" s="138" t="s">
        <v>583</v>
      </c>
      <c r="E18" s="137">
        <v>5</v>
      </c>
      <c r="F18" s="137">
        <f>+G18+H18</f>
        <v>2</v>
      </c>
      <c r="G18" s="137">
        <v>1</v>
      </c>
      <c r="H18" s="137">
        <v>1</v>
      </c>
      <c r="I18" s="137">
        <v>1</v>
      </c>
      <c r="J18" s="137">
        <v>2</v>
      </c>
      <c r="K18" s="37"/>
      <c r="L18" s="246"/>
      <c r="M18" s="246"/>
      <c r="N18" s="49"/>
      <c r="O18" s="37"/>
      <c r="P18" s="37"/>
      <c r="Q18" s="37"/>
      <c r="R18" s="37"/>
      <c r="S18" s="341"/>
      <c r="T18" s="37"/>
      <c r="U18" s="37"/>
      <c r="V18" s="37"/>
      <c r="W18" s="17"/>
      <c r="X18" s="137" t="s">
        <v>706</v>
      </c>
      <c r="Y18" s="137" t="s">
        <v>11</v>
      </c>
    </row>
    <row r="19" spans="2:25" ht="106.5" customHeight="1">
      <c r="B19" s="157">
        <f>1+B18</f>
        <v>170</v>
      </c>
      <c r="C19" s="14" t="s">
        <v>485</v>
      </c>
      <c r="D19" s="14" t="s">
        <v>583</v>
      </c>
      <c r="E19" s="137">
        <v>11</v>
      </c>
      <c r="F19" s="137">
        <v>6</v>
      </c>
      <c r="G19" s="157">
        <v>3</v>
      </c>
      <c r="H19" s="157" t="s">
        <v>625</v>
      </c>
      <c r="I19" s="157">
        <v>3</v>
      </c>
      <c r="J19" s="157">
        <v>2</v>
      </c>
      <c r="K19" s="56"/>
      <c r="L19" s="8"/>
      <c r="M19" s="8"/>
      <c r="N19" s="49"/>
      <c r="O19" s="37"/>
      <c r="P19" s="37"/>
      <c r="Q19" s="37"/>
      <c r="R19" s="37"/>
      <c r="S19" s="342"/>
      <c r="T19" s="37"/>
      <c r="U19" s="37"/>
      <c r="V19" s="37"/>
      <c r="W19" s="17"/>
      <c r="X19" s="137" t="s">
        <v>707</v>
      </c>
      <c r="Y19" s="137" t="s">
        <v>11</v>
      </c>
    </row>
    <row r="20" spans="2:25" ht="88.5" customHeight="1">
      <c r="B20" s="157">
        <f>1+B19</f>
        <v>171</v>
      </c>
      <c r="C20" s="14" t="s">
        <v>256</v>
      </c>
      <c r="D20" s="138" t="s">
        <v>585</v>
      </c>
      <c r="E20" s="137">
        <v>9</v>
      </c>
      <c r="F20" s="137">
        <f>+G20+H20</f>
        <v>5</v>
      </c>
      <c r="G20" s="157">
        <v>2</v>
      </c>
      <c r="H20" s="157">
        <v>3</v>
      </c>
      <c r="I20" s="157">
        <v>3</v>
      </c>
      <c r="J20" s="157">
        <v>1</v>
      </c>
      <c r="K20" s="56"/>
      <c r="L20" s="8"/>
      <c r="M20" s="8"/>
      <c r="N20" s="49"/>
      <c r="O20" s="37"/>
      <c r="P20" s="37"/>
      <c r="Q20" s="37"/>
      <c r="R20" s="37"/>
      <c r="S20" s="340"/>
      <c r="T20" s="37"/>
      <c r="U20" s="37"/>
      <c r="V20" s="37"/>
      <c r="W20" s="17"/>
      <c r="X20" s="137" t="s">
        <v>708</v>
      </c>
      <c r="Y20" s="137" t="s">
        <v>11</v>
      </c>
    </row>
    <row r="21" spans="2:25" ht="33.75" customHeight="1">
      <c r="B21" s="919" t="s">
        <v>253</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row>
    <row r="22" spans="2:25" ht="35.25" customHeight="1">
      <c r="B22" s="953" t="s">
        <v>586</v>
      </c>
      <c r="C22" s="953"/>
      <c r="D22" s="953"/>
      <c r="E22" s="953"/>
      <c r="F22" s="953"/>
      <c r="G22" s="953"/>
      <c r="H22" s="953"/>
      <c r="I22" s="953"/>
      <c r="J22" s="953"/>
      <c r="K22" s="953"/>
      <c r="L22" s="953"/>
      <c r="M22" s="953"/>
      <c r="N22" s="953"/>
      <c r="O22" s="953"/>
      <c r="P22" s="953"/>
      <c r="Q22" s="953"/>
      <c r="R22" s="953"/>
      <c r="S22" s="953"/>
      <c r="T22" s="953"/>
      <c r="U22" s="953"/>
      <c r="V22" s="953"/>
      <c r="W22" s="953"/>
      <c r="X22" s="953"/>
      <c r="Y22" s="953"/>
    </row>
    <row r="23" spans="2:25" ht="30.75" customHeight="1">
      <c r="B23" s="921" t="s">
        <v>703</v>
      </c>
      <c r="C23" s="921"/>
      <c r="D23" s="921"/>
      <c r="E23" s="921"/>
      <c r="F23" s="921"/>
      <c r="G23" s="921"/>
      <c r="H23" s="921"/>
      <c r="I23" s="921"/>
      <c r="J23" s="921"/>
      <c r="K23" s="921"/>
      <c r="L23" s="921"/>
      <c r="M23" s="921"/>
      <c r="N23" s="921"/>
      <c r="O23" s="921"/>
      <c r="P23" s="921"/>
      <c r="Q23" s="921"/>
      <c r="R23" s="921"/>
      <c r="S23" s="921"/>
      <c r="T23" s="921"/>
      <c r="U23" s="921"/>
      <c r="V23" s="921"/>
      <c r="W23" s="921"/>
      <c r="X23" s="921"/>
      <c r="Y23" s="921"/>
    </row>
    <row r="24" spans="2:25" ht="41.25" customHeight="1">
      <c r="B24" s="919" t="s">
        <v>0</v>
      </c>
      <c r="C24" s="919" t="s">
        <v>1</v>
      </c>
      <c r="D24" s="919" t="s">
        <v>2</v>
      </c>
      <c r="E24" s="919" t="s">
        <v>133</v>
      </c>
      <c r="F24" s="919"/>
      <c r="G24" s="919" t="s">
        <v>504</v>
      </c>
      <c r="H24" s="919"/>
      <c r="I24" s="919"/>
      <c r="J24" s="919"/>
      <c r="K24" s="919" t="s">
        <v>656</v>
      </c>
      <c r="L24" s="919" t="s">
        <v>657</v>
      </c>
      <c r="M24" s="919"/>
      <c r="N24" s="919" t="s">
        <v>3</v>
      </c>
      <c r="O24" s="920" t="s">
        <v>32</v>
      </c>
      <c r="P24" s="920"/>
      <c r="Q24" s="920"/>
      <c r="R24" s="920" t="s">
        <v>661</v>
      </c>
      <c r="S24" s="920"/>
      <c r="T24" s="920"/>
      <c r="U24" s="920"/>
      <c r="V24" s="920"/>
      <c r="W24" s="920" t="s">
        <v>667</v>
      </c>
      <c r="X24" s="920" t="s">
        <v>668</v>
      </c>
      <c r="Y24" s="919" t="s">
        <v>4</v>
      </c>
    </row>
    <row r="25" spans="2:25" ht="15.75">
      <c r="B25" s="919"/>
      <c r="C25" s="919"/>
      <c r="D25" s="919"/>
      <c r="E25" s="1334" t="s">
        <v>654</v>
      </c>
      <c r="F25" s="1334" t="s">
        <v>838</v>
      </c>
      <c r="G25" s="1334" t="s">
        <v>5</v>
      </c>
      <c r="H25" s="1334" t="s">
        <v>6</v>
      </c>
      <c r="I25" s="1334" t="s">
        <v>7</v>
      </c>
      <c r="J25" s="1334" t="s">
        <v>8</v>
      </c>
      <c r="K25" s="919"/>
      <c r="L25" s="1334" t="s">
        <v>838</v>
      </c>
      <c r="M25" s="1334" t="s">
        <v>654</v>
      </c>
      <c r="N25" s="919"/>
      <c r="O25" s="1336" t="s">
        <v>658</v>
      </c>
      <c r="P25" s="1336" t="s">
        <v>659</v>
      </c>
      <c r="Q25" s="1336" t="s">
        <v>660</v>
      </c>
      <c r="R25" s="1336" t="s">
        <v>662</v>
      </c>
      <c r="S25" s="1336" t="s">
        <v>663</v>
      </c>
      <c r="T25" s="1336" t="s">
        <v>664</v>
      </c>
      <c r="U25" s="1336" t="s">
        <v>665</v>
      </c>
      <c r="V25" s="1336" t="s">
        <v>666</v>
      </c>
      <c r="W25" s="920"/>
      <c r="X25" s="920"/>
      <c r="Y25" s="919"/>
    </row>
    <row r="26" spans="2:25" ht="24.75" customHeight="1">
      <c r="B26" s="919"/>
      <c r="C26" s="919"/>
      <c r="D26" s="919"/>
      <c r="E26" s="1335"/>
      <c r="F26" s="1335"/>
      <c r="G26" s="1335"/>
      <c r="H26" s="1335"/>
      <c r="I26" s="1335"/>
      <c r="J26" s="1335"/>
      <c r="K26" s="919"/>
      <c r="L26" s="1335"/>
      <c r="M26" s="1335"/>
      <c r="N26" s="919"/>
      <c r="O26" s="1337"/>
      <c r="P26" s="1337"/>
      <c r="Q26" s="1337"/>
      <c r="R26" s="1337"/>
      <c r="S26" s="1337"/>
      <c r="T26" s="1337"/>
      <c r="U26" s="1337"/>
      <c r="V26" s="1337"/>
      <c r="W26" s="920"/>
      <c r="X26" s="920"/>
      <c r="Y26" s="919"/>
    </row>
    <row r="27" spans="2:25" ht="93.75" customHeight="1">
      <c r="B27" s="928">
        <f>1+B20</f>
        <v>172</v>
      </c>
      <c r="C27" s="1338" t="s">
        <v>380</v>
      </c>
      <c r="D27" s="11" t="s">
        <v>381</v>
      </c>
      <c r="E27" s="12">
        <v>7</v>
      </c>
      <c r="F27" s="12">
        <f>+G27+H27</f>
        <v>3</v>
      </c>
      <c r="G27" s="12">
        <v>1</v>
      </c>
      <c r="H27" s="12">
        <v>2</v>
      </c>
      <c r="I27" s="12">
        <v>2</v>
      </c>
      <c r="J27" s="12">
        <v>2</v>
      </c>
      <c r="K27" s="12"/>
      <c r="L27" s="294"/>
      <c r="M27" s="294"/>
      <c r="N27" s="17"/>
      <c r="O27" s="15"/>
      <c r="P27" s="15"/>
      <c r="Q27" s="15"/>
      <c r="R27" s="15"/>
      <c r="S27" s="15"/>
      <c r="T27" s="15"/>
      <c r="U27" s="15"/>
      <c r="V27" s="15"/>
      <c r="W27" s="17"/>
      <c r="X27" s="138" t="s">
        <v>704</v>
      </c>
      <c r="Y27" s="922" t="s">
        <v>17</v>
      </c>
    </row>
    <row r="28" spans="2:25" ht="60" customHeight="1">
      <c r="B28" s="928"/>
      <c r="C28" s="1338"/>
      <c r="D28" s="11" t="s">
        <v>382</v>
      </c>
      <c r="E28" s="12">
        <v>3</v>
      </c>
      <c r="F28" s="12">
        <f>+G28+H28</f>
        <v>1</v>
      </c>
      <c r="G28" s="12"/>
      <c r="H28" s="12">
        <v>1</v>
      </c>
      <c r="I28" s="12"/>
      <c r="J28" s="12">
        <v>2</v>
      </c>
      <c r="K28" s="12"/>
      <c r="L28" s="16"/>
      <c r="M28" s="16"/>
      <c r="N28" s="11"/>
      <c r="O28" s="15"/>
      <c r="P28" s="15"/>
      <c r="Q28" s="15"/>
      <c r="R28" s="15"/>
      <c r="S28" s="15"/>
      <c r="T28" s="15"/>
      <c r="U28" s="15"/>
      <c r="V28" s="15"/>
      <c r="W28" s="15"/>
      <c r="X28" s="15"/>
      <c r="Y28" s="922"/>
    </row>
    <row r="29" spans="2:25" ht="69" customHeight="1">
      <c r="B29" s="928"/>
      <c r="C29" s="1338"/>
      <c r="D29" s="11" t="s">
        <v>587</v>
      </c>
      <c r="E29" s="12">
        <v>1</v>
      </c>
      <c r="F29" s="12">
        <f>+G29+H29</f>
        <v>0</v>
      </c>
      <c r="G29" s="12"/>
      <c r="H29" s="12"/>
      <c r="I29" s="12">
        <v>1</v>
      </c>
      <c r="J29" s="12"/>
      <c r="K29" s="12"/>
      <c r="L29" s="16"/>
      <c r="M29" s="16"/>
      <c r="N29" s="11"/>
      <c r="O29" s="12"/>
      <c r="P29" s="12"/>
      <c r="Q29" s="12"/>
      <c r="R29" s="12"/>
      <c r="S29" s="12"/>
      <c r="T29" s="12"/>
      <c r="U29" s="12"/>
      <c r="V29" s="12"/>
      <c r="W29" s="12"/>
      <c r="X29" s="12"/>
      <c r="Y29" s="922"/>
    </row>
    <row r="30" spans="2:25" ht="71.25" customHeight="1">
      <c r="B30" s="928"/>
      <c r="C30" s="1338"/>
      <c r="D30" s="11" t="s">
        <v>588</v>
      </c>
      <c r="E30" s="12">
        <v>15</v>
      </c>
      <c r="F30" s="12">
        <f>+G30+H30</f>
        <v>7</v>
      </c>
      <c r="G30" s="12"/>
      <c r="H30" s="12">
        <v>7</v>
      </c>
      <c r="I30" s="12"/>
      <c r="J30" s="12">
        <v>8</v>
      </c>
      <c r="K30" s="12"/>
      <c r="L30" s="16"/>
      <c r="M30" s="16"/>
      <c r="N30" s="11"/>
      <c r="O30" s="11"/>
      <c r="P30" s="11"/>
      <c r="Q30" s="11"/>
      <c r="R30" s="11"/>
      <c r="S30" s="11"/>
      <c r="T30" s="11"/>
      <c r="U30" s="11"/>
      <c r="V30" s="11"/>
      <c r="W30" s="11"/>
      <c r="X30" s="11"/>
      <c r="Y30" s="922"/>
    </row>
    <row r="34" ht="29.25" customHeight="1">
      <c r="D34" s="128" t="s">
        <v>809</v>
      </c>
    </row>
    <row r="35" ht="30.75" customHeight="1"/>
  </sheetData>
  <sheetProtection/>
  <mergeCells count="99">
    <mergeCell ref="O24:Q24"/>
    <mergeCell ref="T6:T7"/>
    <mergeCell ref="B23:Y23"/>
    <mergeCell ref="L25:L26"/>
    <mergeCell ref="M25:M26"/>
    <mergeCell ref="O25:O26"/>
    <mergeCell ref="P25:P26"/>
    <mergeCell ref="J25:J26"/>
    <mergeCell ref="E24:F24"/>
    <mergeCell ref="K24:K26"/>
    <mergeCell ref="L24:M24"/>
    <mergeCell ref="E5:F5"/>
    <mergeCell ref="H15:H16"/>
    <mergeCell ref="U15:U16"/>
    <mergeCell ref="J6:J7"/>
    <mergeCell ref="V6:V7"/>
    <mergeCell ref="V15:V16"/>
    <mergeCell ref="P15:P16"/>
    <mergeCell ref="K14:K16"/>
    <mergeCell ref="L14:M14"/>
    <mergeCell ref="X5:X7"/>
    <mergeCell ref="R15:R16"/>
    <mergeCell ref="S15:S16"/>
    <mergeCell ref="T15:T16"/>
    <mergeCell ref="R5:V5"/>
    <mergeCell ref="W5:W7"/>
    <mergeCell ref="B13:Y13"/>
    <mergeCell ref="Y14:Y16"/>
    <mergeCell ref="G15:G16"/>
    <mergeCell ref="Y5:Y7"/>
    <mergeCell ref="E15:E16"/>
    <mergeCell ref="F15:F16"/>
    <mergeCell ref="L15:L16"/>
    <mergeCell ref="M15:M16"/>
    <mergeCell ref="O15:O16"/>
    <mergeCell ref="K5:K7"/>
    <mergeCell ref="L5:M5"/>
    <mergeCell ref="O5:Q5"/>
    <mergeCell ref="O14:Q14"/>
    <mergeCell ref="B2:Y2"/>
    <mergeCell ref="B3:Y3"/>
    <mergeCell ref="B4:Y4"/>
    <mergeCell ref="B5:B7"/>
    <mergeCell ref="C5:C7"/>
    <mergeCell ref="S6:S7"/>
    <mergeCell ref="R6:R7"/>
    <mergeCell ref="Q6:Q7"/>
    <mergeCell ref="P6:P7"/>
    <mergeCell ref="U6:U7"/>
    <mergeCell ref="W14:W16"/>
    <mergeCell ref="X14:X16"/>
    <mergeCell ref="Q15:Q16"/>
    <mergeCell ref="D5:D7"/>
    <mergeCell ref="N14:N16"/>
    <mergeCell ref="G5:J5"/>
    <mergeCell ref="B11:Y11"/>
    <mergeCell ref="B12:Y12"/>
    <mergeCell ref="C14:C16"/>
    <mergeCell ref="D14:D16"/>
    <mergeCell ref="S25:S26"/>
    <mergeCell ref="X24:X26"/>
    <mergeCell ref="B24:B26"/>
    <mergeCell ref="G14:J14"/>
    <mergeCell ref="C24:C26"/>
    <mergeCell ref="D24:D26"/>
    <mergeCell ref="G24:J24"/>
    <mergeCell ref="I15:I16"/>
    <mergeCell ref="J15:J16"/>
    <mergeCell ref="B14:B16"/>
    <mergeCell ref="T25:T26"/>
    <mergeCell ref="U25:U26"/>
    <mergeCell ref="I25:I26"/>
    <mergeCell ref="E25:E26"/>
    <mergeCell ref="F25:F26"/>
    <mergeCell ref="Y24:Y26"/>
    <mergeCell ref="G25:G26"/>
    <mergeCell ref="H25:H26"/>
    <mergeCell ref="R24:V24"/>
    <mergeCell ref="R25:R26"/>
    <mergeCell ref="V25:V26"/>
    <mergeCell ref="Q25:Q26"/>
    <mergeCell ref="L6:L7"/>
    <mergeCell ref="B21:Y21"/>
    <mergeCell ref="B22:Y22"/>
    <mergeCell ref="B27:B30"/>
    <mergeCell ref="C27:C30"/>
    <mergeCell ref="N24:N26"/>
    <mergeCell ref="Y27:Y30"/>
    <mergeCell ref="W24:W26"/>
    <mergeCell ref="R14:V14"/>
    <mergeCell ref="F6:F7"/>
    <mergeCell ref="E6:E7"/>
    <mergeCell ref="G6:G7"/>
    <mergeCell ref="I6:I7"/>
    <mergeCell ref="O6:O7"/>
    <mergeCell ref="M6:M7"/>
    <mergeCell ref="H6:H7"/>
    <mergeCell ref="E14:F14"/>
    <mergeCell ref="N5:N7"/>
  </mergeCells>
  <printOptions horizontalCentered="1" verticalCentered="1"/>
  <pageMargins left="0.3937007874015748" right="0.3937007874015748" top="0.11811023622047245" bottom="0.11811023622047245"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B2:AA124"/>
  <sheetViews>
    <sheetView zoomScale="60" zoomScaleNormal="60" zoomScaleSheetLayoutView="37" zoomScalePageLayoutView="0" workbookViewId="0" topLeftCell="A1">
      <selection activeCell="E5" sqref="E5:M7"/>
    </sheetView>
  </sheetViews>
  <sheetFormatPr defaultColWidth="17.8515625" defaultRowHeight="15"/>
  <cols>
    <col min="1" max="1" width="17.8515625" style="1" customWidth="1"/>
    <col min="2" max="2" width="10.57421875" style="1" customWidth="1"/>
    <col min="3" max="3" width="40.57421875" style="1" customWidth="1"/>
    <col min="4" max="4" width="31.00390625" style="1" customWidth="1"/>
    <col min="5" max="5" width="41.421875" style="1" customWidth="1"/>
    <col min="6" max="6" width="25.28125" style="1" customWidth="1"/>
    <col min="7" max="8" width="27.57421875" style="1" hidden="1" customWidth="1"/>
    <col min="9" max="9" width="29.140625" style="1" hidden="1" customWidth="1"/>
    <col min="10" max="10" width="27.57421875" style="1" hidden="1" customWidth="1"/>
    <col min="11" max="11" width="19.421875" style="1" customWidth="1"/>
    <col min="12" max="12" width="17.8515625" style="1" customWidth="1"/>
    <col min="13" max="13" width="14.28125" style="1" customWidth="1"/>
    <col min="14" max="14" width="48.8515625" style="1" customWidth="1"/>
    <col min="15" max="15" width="37.28125" style="1" bestFit="1" customWidth="1"/>
    <col min="16" max="16" width="36.140625" style="1" bestFit="1" customWidth="1"/>
    <col min="17" max="17" width="36.28125" style="1" bestFit="1" customWidth="1"/>
    <col min="18" max="18" width="22.140625" style="1" bestFit="1" customWidth="1"/>
    <col min="19" max="19" width="15.00390625" style="1" bestFit="1" customWidth="1"/>
    <col min="20" max="20" width="27.8515625" style="1" bestFit="1" customWidth="1"/>
    <col min="21" max="21" width="39.8515625" style="1" bestFit="1" customWidth="1"/>
    <col min="22" max="22" width="18.140625" style="1" bestFit="1" customWidth="1"/>
    <col min="23" max="23" width="26.57421875" style="1" customWidth="1"/>
    <col min="24" max="24" width="23.28125" style="1" hidden="1" customWidth="1"/>
    <col min="25" max="25" width="15.7109375" style="1" customWidth="1"/>
    <col min="26" max="16384" width="17.8515625" style="1" customWidth="1"/>
  </cols>
  <sheetData>
    <row r="2" spans="2:25" ht="27" customHeight="1">
      <c r="B2" s="954" t="s">
        <v>31</v>
      </c>
      <c r="C2" s="954"/>
      <c r="D2" s="954"/>
      <c r="E2" s="954"/>
      <c r="F2" s="954"/>
      <c r="G2" s="954"/>
      <c r="H2" s="954"/>
      <c r="I2" s="954"/>
      <c r="J2" s="954"/>
      <c r="K2" s="954"/>
      <c r="L2" s="954"/>
      <c r="M2" s="954"/>
      <c r="N2" s="954"/>
      <c r="O2" s="954"/>
      <c r="P2" s="954"/>
      <c r="Q2" s="954"/>
      <c r="R2" s="954"/>
      <c r="S2" s="954"/>
      <c r="T2" s="954"/>
      <c r="U2" s="954"/>
      <c r="V2" s="954"/>
      <c r="W2" s="954"/>
      <c r="X2" s="954"/>
      <c r="Y2" s="954"/>
    </row>
    <row r="3" spans="2:25" ht="41.25" customHeight="1">
      <c r="B3" s="955" t="s">
        <v>832</v>
      </c>
      <c r="C3" s="955"/>
      <c r="D3" s="955"/>
      <c r="E3" s="955"/>
      <c r="F3" s="955"/>
      <c r="G3" s="955"/>
      <c r="H3" s="955"/>
      <c r="I3" s="955"/>
      <c r="J3" s="955"/>
      <c r="K3" s="955"/>
      <c r="L3" s="955"/>
      <c r="M3" s="955"/>
      <c r="N3" s="955"/>
      <c r="O3" s="955"/>
      <c r="P3" s="955"/>
      <c r="Q3" s="955"/>
      <c r="R3" s="955"/>
      <c r="S3" s="955"/>
      <c r="T3" s="955"/>
      <c r="U3" s="955"/>
      <c r="V3" s="955"/>
      <c r="W3" s="955"/>
      <c r="X3" s="955"/>
      <c r="Y3" s="955"/>
    </row>
    <row r="4" spans="2:25" ht="24.75" customHeight="1">
      <c r="B4" s="955" t="s">
        <v>833</v>
      </c>
      <c r="C4" s="955"/>
      <c r="D4" s="955"/>
      <c r="E4" s="955"/>
      <c r="F4" s="955"/>
      <c r="G4" s="955"/>
      <c r="H4" s="955"/>
      <c r="I4" s="955"/>
      <c r="J4" s="955"/>
      <c r="K4" s="955"/>
      <c r="L4" s="955"/>
      <c r="M4" s="955"/>
      <c r="N4" s="955"/>
      <c r="O4" s="955"/>
      <c r="P4" s="955"/>
      <c r="Q4" s="955"/>
      <c r="R4" s="955"/>
      <c r="S4" s="955"/>
      <c r="T4" s="955"/>
      <c r="U4" s="955"/>
      <c r="V4" s="955"/>
      <c r="W4" s="955"/>
      <c r="X4" s="955"/>
      <c r="Y4" s="955"/>
    </row>
    <row r="5" spans="2:25" ht="46.5" customHeight="1">
      <c r="B5" s="951" t="s">
        <v>0</v>
      </c>
      <c r="C5" s="951" t="s">
        <v>1</v>
      </c>
      <c r="D5" s="951" t="s">
        <v>2</v>
      </c>
      <c r="E5" s="919" t="s">
        <v>133</v>
      </c>
      <c r="F5" s="919"/>
      <c r="G5" s="919" t="s">
        <v>504</v>
      </c>
      <c r="H5" s="919"/>
      <c r="I5" s="919"/>
      <c r="J5" s="919"/>
      <c r="K5" s="919" t="s">
        <v>656</v>
      </c>
      <c r="L5" s="919" t="s">
        <v>657</v>
      </c>
      <c r="M5" s="919"/>
      <c r="N5" s="951" t="s">
        <v>3</v>
      </c>
      <c r="O5" s="961" t="s">
        <v>32</v>
      </c>
      <c r="P5" s="961"/>
      <c r="Q5" s="961"/>
      <c r="R5" s="961" t="s">
        <v>661</v>
      </c>
      <c r="S5" s="961"/>
      <c r="T5" s="961"/>
      <c r="U5" s="961"/>
      <c r="V5" s="961"/>
      <c r="W5" s="961" t="s">
        <v>667</v>
      </c>
      <c r="X5" s="961" t="s">
        <v>668</v>
      </c>
      <c r="Y5" s="951" t="s">
        <v>4</v>
      </c>
    </row>
    <row r="6" spans="2:25" ht="15.75" customHeight="1">
      <c r="B6" s="951"/>
      <c r="C6" s="951"/>
      <c r="D6" s="951"/>
      <c r="E6" s="919" t="s">
        <v>654</v>
      </c>
      <c r="F6" s="919" t="s">
        <v>838</v>
      </c>
      <c r="G6" s="919" t="s">
        <v>5</v>
      </c>
      <c r="H6" s="919" t="s">
        <v>6</v>
      </c>
      <c r="I6" s="919" t="s">
        <v>7</v>
      </c>
      <c r="J6" s="919" t="s">
        <v>8</v>
      </c>
      <c r="K6" s="919"/>
      <c r="L6" s="919" t="s">
        <v>838</v>
      </c>
      <c r="M6" s="919" t="s">
        <v>654</v>
      </c>
      <c r="N6" s="951"/>
      <c r="O6" s="961" t="s">
        <v>658</v>
      </c>
      <c r="P6" s="961" t="s">
        <v>659</v>
      </c>
      <c r="Q6" s="961" t="s">
        <v>660</v>
      </c>
      <c r="R6" s="961" t="s">
        <v>662</v>
      </c>
      <c r="S6" s="961" t="s">
        <v>663</v>
      </c>
      <c r="T6" s="961" t="s">
        <v>664</v>
      </c>
      <c r="U6" s="961" t="s">
        <v>665</v>
      </c>
      <c r="V6" s="961" t="s">
        <v>666</v>
      </c>
      <c r="W6" s="961"/>
      <c r="X6" s="961"/>
      <c r="Y6" s="951"/>
    </row>
    <row r="7" spans="2:25" ht="29.25" customHeight="1">
      <c r="B7" s="951"/>
      <c r="C7" s="951"/>
      <c r="D7" s="951"/>
      <c r="E7" s="919"/>
      <c r="F7" s="919"/>
      <c r="G7" s="919"/>
      <c r="H7" s="919"/>
      <c r="I7" s="919"/>
      <c r="J7" s="919"/>
      <c r="K7" s="919"/>
      <c r="L7" s="919"/>
      <c r="M7" s="919"/>
      <c r="N7" s="951"/>
      <c r="O7" s="961"/>
      <c r="P7" s="961"/>
      <c r="Q7" s="961"/>
      <c r="R7" s="961"/>
      <c r="S7" s="961"/>
      <c r="T7" s="961"/>
      <c r="U7" s="961"/>
      <c r="V7" s="961"/>
      <c r="W7" s="961"/>
      <c r="X7" s="961"/>
      <c r="Y7" s="951"/>
    </row>
    <row r="8" spans="2:25" ht="91.5" customHeight="1">
      <c r="B8" s="943">
        <f>1+'PRD I. Unidade Acional Paz e S '!B28</f>
        <v>8</v>
      </c>
      <c r="C8" s="956" t="s">
        <v>593</v>
      </c>
      <c r="D8" s="195" t="s">
        <v>33</v>
      </c>
      <c r="E8" s="196">
        <v>4848</v>
      </c>
      <c r="F8" s="196">
        <f>+G8+H8</f>
        <v>4848</v>
      </c>
      <c r="G8" s="196">
        <v>4848</v>
      </c>
      <c r="H8" s="197"/>
      <c r="I8" s="198"/>
      <c r="J8" s="198"/>
      <c r="K8" s="210"/>
      <c r="L8" s="254"/>
      <c r="M8" s="254"/>
      <c r="N8" s="221"/>
      <c r="O8" s="221"/>
      <c r="P8" s="221"/>
      <c r="Q8" s="221"/>
      <c r="R8" s="221"/>
      <c r="S8" s="221"/>
      <c r="T8" s="221"/>
      <c r="U8" s="221"/>
      <c r="V8" s="222"/>
      <c r="W8" s="221"/>
      <c r="X8" s="199"/>
      <c r="Y8" s="200" t="s">
        <v>34</v>
      </c>
    </row>
    <row r="9" spans="2:25" ht="67.5" customHeight="1">
      <c r="B9" s="943"/>
      <c r="C9" s="956"/>
      <c r="D9" s="195" t="s">
        <v>35</v>
      </c>
      <c r="E9" s="201">
        <v>58</v>
      </c>
      <c r="F9" s="196">
        <f aca="true" t="shared" si="0" ref="F9:F15">+G9+H9</f>
        <v>58</v>
      </c>
      <c r="G9" s="201"/>
      <c r="H9" s="197">
        <v>58</v>
      </c>
      <c r="I9" s="198"/>
      <c r="J9" s="198"/>
      <c r="K9" s="255"/>
      <c r="L9" s="256"/>
      <c r="M9" s="256"/>
      <c r="N9" s="221"/>
      <c r="O9" s="221"/>
      <c r="P9" s="221"/>
      <c r="Q9" s="221"/>
      <c r="R9" s="221"/>
      <c r="S9" s="221"/>
      <c r="T9" s="221"/>
      <c r="U9" s="221"/>
      <c r="V9" s="222"/>
      <c r="W9" s="203"/>
      <c r="X9" s="199"/>
      <c r="Y9" s="200" t="s">
        <v>34</v>
      </c>
    </row>
    <row r="10" spans="2:25" ht="74.25" customHeight="1">
      <c r="B10" s="943"/>
      <c r="C10" s="956"/>
      <c r="D10" s="195" t="s">
        <v>594</v>
      </c>
      <c r="E10" s="201">
        <v>165</v>
      </c>
      <c r="F10" s="196">
        <f t="shared" si="0"/>
        <v>165</v>
      </c>
      <c r="G10" s="201">
        <v>165</v>
      </c>
      <c r="H10" s="197"/>
      <c r="I10" s="198"/>
      <c r="J10" s="198"/>
      <c r="K10" s="210"/>
      <c r="L10" s="254"/>
      <c r="M10" s="254"/>
      <c r="N10" s="221"/>
      <c r="O10" s="221"/>
      <c r="P10" s="221"/>
      <c r="Q10" s="221"/>
      <c r="R10" s="221"/>
      <c r="S10" s="221"/>
      <c r="T10" s="221"/>
      <c r="U10" s="221"/>
      <c r="V10" s="222"/>
      <c r="W10" s="221"/>
      <c r="X10" s="199"/>
      <c r="Y10" s="200" t="s">
        <v>34</v>
      </c>
    </row>
    <row r="11" spans="2:26" ht="104.25" customHeight="1">
      <c r="B11" s="943"/>
      <c r="C11" s="956"/>
      <c r="D11" s="202" t="s">
        <v>631</v>
      </c>
      <c r="E11" s="201">
        <v>200</v>
      </c>
      <c r="F11" s="196">
        <f t="shared" si="0"/>
        <v>200</v>
      </c>
      <c r="G11" s="201">
        <v>200</v>
      </c>
      <c r="H11" s="197"/>
      <c r="I11" s="198"/>
      <c r="J11" s="198"/>
      <c r="K11" s="210"/>
      <c r="L11" s="254"/>
      <c r="M11" s="254"/>
      <c r="N11" s="203"/>
      <c r="O11" s="203"/>
      <c r="P11" s="204"/>
      <c r="Q11" s="204"/>
      <c r="R11" s="205"/>
      <c r="S11" s="206"/>
      <c r="T11" s="204"/>
      <c r="U11" s="204"/>
      <c r="V11" s="204"/>
      <c r="W11" s="203"/>
      <c r="X11" s="205">
        <v>71000</v>
      </c>
      <c r="Y11" s="205" t="s">
        <v>43</v>
      </c>
      <c r="Z11" s="131"/>
    </row>
    <row r="12" spans="2:25" ht="36.75" customHeight="1">
      <c r="B12" s="943">
        <f>1+B8</f>
        <v>9</v>
      </c>
      <c r="C12" s="956" t="s">
        <v>36</v>
      </c>
      <c r="D12" s="957" t="s">
        <v>37</v>
      </c>
      <c r="E12" s="207" t="s">
        <v>274</v>
      </c>
      <c r="F12" s="196">
        <f t="shared" si="0"/>
        <v>0</v>
      </c>
      <c r="G12" s="208"/>
      <c r="H12" s="208"/>
      <c r="I12" s="208"/>
      <c r="J12" s="207" t="s">
        <v>274</v>
      </c>
      <c r="K12" s="257"/>
      <c r="L12" s="939"/>
      <c r="M12" s="939"/>
      <c r="N12" s="958"/>
      <c r="O12" s="934"/>
      <c r="P12" s="258"/>
      <c r="Q12" s="258"/>
      <c r="R12" s="258"/>
      <c r="S12" s="258"/>
      <c r="T12" s="258"/>
      <c r="U12" s="258"/>
      <c r="V12" s="258"/>
      <c r="W12" s="962"/>
      <c r="X12" s="930"/>
      <c r="Y12" s="942" t="s">
        <v>34</v>
      </c>
    </row>
    <row r="13" spans="2:25" ht="48" customHeight="1">
      <c r="B13" s="943"/>
      <c r="C13" s="956"/>
      <c r="D13" s="957"/>
      <c r="E13" s="207" t="s">
        <v>275</v>
      </c>
      <c r="F13" s="196">
        <f t="shared" si="0"/>
        <v>0</v>
      </c>
      <c r="G13" s="208"/>
      <c r="H13" s="208"/>
      <c r="I13" s="208"/>
      <c r="J13" s="207" t="s">
        <v>275</v>
      </c>
      <c r="K13" s="257"/>
      <c r="L13" s="939"/>
      <c r="M13" s="939"/>
      <c r="N13" s="958"/>
      <c r="O13" s="934"/>
      <c r="P13" s="258"/>
      <c r="Q13" s="258"/>
      <c r="R13" s="258"/>
      <c r="S13" s="258"/>
      <c r="T13" s="258"/>
      <c r="U13" s="258"/>
      <c r="V13" s="258"/>
      <c r="W13" s="962"/>
      <c r="X13" s="930"/>
      <c r="Y13" s="942"/>
    </row>
    <row r="14" spans="2:25" ht="115.5" customHeight="1">
      <c r="B14" s="197">
        <f>1+B12</f>
        <v>10</v>
      </c>
      <c r="C14" s="202" t="s">
        <v>38</v>
      </c>
      <c r="D14" s="195" t="s">
        <v>39</v>
      </c>
      <c r="E14" s="209">
        <v>65608</v>
      </c>
      <c r="F14" s="196">
        <f t="shared" si="0"/>
        <v>18000</v>
      </c>
      <c r="G14" s="209">
        <v>3000</v>
      </c>
      <c r="H14" s="209">
        <v>15000</v>
      </c>
      <c r="I14" s="209">
        <v>35000</v>
      </c>
      <c r="J14" s="209">
        <v>12000</v>
      </c>
      <c r="K14" s="219"/>
      <c r="L14" s="220"/>
      <c r="M14" s="220"/>
      <c r="N14" s="221"/>
      <c r="O14" s="222"/>
      <c r="P14" s="222"/>
      <c r="Q14" s="222"/>
      <c r="R14" s="222"/>
      <c r="S14" s="222"/>
      <c r="T14" s="222"/>
      <c r="U14" s="222"/>
      <c r="V14" s="222"/>
      <c r="W14" s="203"/>
      <c r="X14" s="197"/>
      <c r="Y14" s="197" t="s">
        <v>34</v>
      </c>
    </row>
    <row r="15" spans="2:25" ht="113.25" customHeight="1">
      <c r="B15" s="197">
        <f>1+B14</f>
        <v>11</v>
      </c>
      <c r="C15" s="202" t="s">
        <v>276</v>
      </c>
      <c r="D15" s="195" t="s">
        <v>277</v>
      </c>
      <c r="E15" s="196">
        <v>13783700</v>
      </c>
      <c r="F15" s="196">
        <f t="shared" si="0"/>
        <v>13783700</v>
      </c>
      <c r="G15" s="210">
        <v>13783700</v>
      </c>
      <c r="H15" s="208"/>
      <c r="I15" s="208"/>
      <c r="J15" s="211"/>
      <c r="K15" s="210"/>
      <c r="L15" s="223"/>
      <c r="M15" s="223"/>
      <c r="N15" s="221"/>
      <c r="O15" s="224"/>
      <c r="P15" s="203"/>
      <c r="Q15" s="225"/>
      <c r="R15" s="225"/>
      <c r="S15" s="225"/>
      <c r="T15" s="222"/>
      <c r="U15" s="222"/>
      <c r="V15" s="222"/>
      <c r="W15" s="221"/>
      <c r="X15" s="197"/>
      <c r="Y15" s="200" t="s">
        <v>34</v>
      </c>
    </row>
    <row r="16" spans="2:25" ht="99.75" customHeight="1">
      <c r="B16" s="197">
        <f>1+B15</f>
        <v>12</v>
      </c>
      <c r="C16" s="202" t="s">
        <v>278</v>
      </c>
      <c r="D16" s="195" t="s">
        <v>279</v>
      </c>
      <c r="E16" s="196">
        <v>10421</v>
      </c>
      <c r="F16" s="209" t="s">
        <v>350</v>
      </c>
      <c r="G16" s="209" t="s">
        <v>350</v>
      </c>
      <c r="H16" s="207"/>
      <c r="I16" s="207"/>
      <c r="J16" s="211"/>
      <c r="K16" s="210"/>
      <c r="L16" s="223"/>
      <c r="M16" s="220"/>
      <c r="N16" s="221"/>
      <c r="O16" s="222"/>
      <c r="P16" s="221"/>
      <c r="Q16" s="221"/>
      <c r="R16" s="221"/>
      <c r="S16" s="221"/>
      <c r="T16" s="221"/>
      <c r="U16" s="221"/>
      <c r="V16" s="222"/>
      <c r="W16" s="221"/>
      <c r="X16" s="199"/>
      <c r="Y16" s="200" t="s">
        <v>34</v>
      </c>
    </row>
    <row r="17" spans="2:25" ht="69.75" customHeight="1">
      <c r="B17" s="922">
        <f>1+B16</f>
        <v>13</v>
      </c>
      <c r="C17" s="923" t="s">
        <v>41</v>
      </c>
      <c r="D17" s="25" t="s">
        <v>42</v>
      </c>
      <c r="E17" s="37">
        <v>100</v>
      </c>
      <c r="F17" s="37">
        <f aca="true" t="shared" si="1" ref="F17:F23">+G17+H17</f>
        <v>0</v>
      </c>
      <c r="G17" s="37"/>
      <c r="H17" s="37"/>
      <c r="I17" s="37">
        <v>100</v>
      </c>
      <c r="J17" s="37"/>
      <c r="K17" s="37"/>
      <c r="L17" s="72"/>
      <c r="M17" s="72"/>
      <c r="N17" s="17"/>
      <c r="O17" s="37"/>
      <c r="P17" s="37"/>
      <c r="Q17" s="37"/>
      <c r="R17" s="37"/>
      <c r="S17" s="37"/>
      <c r="T17" s="37"/>
      <c r="U17" s="37"/>
      <c r="V17" s="37"/>
      <c r="W17" s="931"/>
      <c r="X17" s="37"/>
      <c r="Y17" s="34" t="s">
        <v>43</v>
      </c>
    </row>
    <row r="18" spans="2:25" ht="59.25" customHeight="1">
      <c r="B18" s="922"/>
      <c r="C18" s="923"/>
      <c r="D18" s="25" t="s">
        <v>44</v>
      </c>
      <c r="E18" s="37">
        <v>50</v>
      </c>
      <c r="F18" s="37">
        <f t="shared" si="1"/>
        <v>0</v>
      </c>
      <c r="G18" s="37"/>
      <c r="H18" s="37"/>
      <c r="I18" s="37">
        <v>50</v>
      </c>
      <c r="J18" s="37"/>
      <c r="K18" s="37"/>
      <c r="L18" s="72"/>
      <c r="M18" s="72"/>
      <c r="N18" s="17"/>
      <c r="O18" s="37"/>
      <c r="P18" s="37"/>
      <c r="Q18" s="37"/>
      <c r="R18" s="37"/>
      <c r="S18" s="37"/>
      <c r="T18" s="37"/>
      <c r="U18" s="37"/>
      <c r="V18" s="37"/>
      <c r="W18" s="931"/>
      <c r="X18" s="37"/>
      <c r="Y18" s="34" t="s">
        <v>43</v>
      </c>
    </row>
    <row r="19" spans="2:25" ht="85.5" customHeight="1">
      <c r="B19" s="922"/>
      <c r="C19" s="923"/>
      <c r="D19" s="142" t="s">
        <v>45</v>
      </c>
      <c r="E19" s="37">
        <v>500</v>
      </c>
      <c r="F19" s="37">
        <f t="shared" si="1"/>
        <v>0</v>
      </c>
      <c r="G19" s="37"/>
      <c r="H19" s="37"/>
      <c r="I19" s="37">
        <v>500</v>
      </c>
      <c r="J19" s="37"/>
      <c r="K19" s="37"/>
      <c r="L19" s="72"/>
      <c r="M19" s="72"/>
      <c r="N19" s="17"/>
      <c r="O19" s="37"/>
      <c r="P19" s="37"/>
      <c r="Q19" s="37"/>
      <c r="R19" s="37"/>
      <c r="S19" s="37"/>
      <c r="T19" s="37"/>
      <c r="U19" s="37"/>
      <c r="V19" s="37"/>
      <c r="W19" s="17"/>
      <c r="X19" s="37"/>
      <c r="Y19" s="34" t="s">
        <v>43</v>
      </c>
    </row>
    <row r="20" spans="2:25" ht="97.5" customHeight="1">
      <c r="B20" s="137">
        <f>1+B17</f>
        <v>14</v>
      </c>
      <c r="C20" s="138" t="s">
        <v>46</v>
      </c>
      <c r="D20" s="25" t="s">
        <v>47</v>
      </c>
      <c r="E20" s="34">
        <v>520</v>
      </c>
      <c r="F20" s="37">
        <f t="shared" si="1"/>
        <v>0</v>
      </c>
      <c r="G20" s="34"/>
      <c r="H20" s="34"/>
      <c r="I20" s="37">
        <v>520</v>
      </c>
      <c r="J20" s="37"/>
      <c r="K20" s="37"/>
      <c r="L20" s="72"/>
      <c r="M20" s="72"/>
      <c r="N20" s="17"/>
      <c r="O20" s="37"/>
      <c r="P20" s="37"/>
      <c r="Q20" s="37"/>
      <c r="R20" s="37"/>
      <c r="S20" s="37"/>
      <c r="T20" s="37"/>
      <c r="U20" s="37"/>
      <c r="V20" s="37"/>
      <c r="W20" s="226"/>
      <c r="X20" s="34"/>
      <c r="Y20" s="34" t="s">
        <v>43</v>
      </c>
    </row>
    <row r="21" spans="2:25" ht="108" customHeight="1">
      <c r="B21" s="137">
        <f>1+B20</f>
        <v>15</v>
      </c>
      <c r="C21" s="138" t="s">
        <v>50</v>
      </c>
      <c r="D21" s="142" t="s">
        <v>51</v>
      </c>
      <c r="E21" s="2">
        <v>1097</v>
      </c>
      <c r="F21" s="2">
        <f t="shared" si="1"/>
        <v>737</v>
      </c>
      <c r="G21" s="2">
        <v>368</v>
      </c>
      <c r="H21" s="2">
        <v>369</v>
      </c>
      <c r="I21" s="2">
        <v>360</v>
      </c>
      <c r="J21" s="38"/>
      <c r="K21" s="214"/>
      <c r="L21" s="8"/>
      <c r="M21" s="8"/>
      <c r="N21" s="17"/>
      <c r="O21" s="17"/>
      <c r="P21" s="17"/>
      <c r="Q21" s="17"/>
      <c r="R21" s="17"/>
      <c r="S21" s="17"/>
      <c r="T21" s="17"/>
      <c r="U21" s="17"/>
      <c r="V21" s="17"/>
      <c r="W21" s="17"/>
      <c r="X21" s="36" t="s">
        <v>669</v>
      </c>
      <c r="Y21" s="137" t="s">
        <v>11</v>
      </c>
    </row>
    <row r="22" spans="2:25" ht="74.25" customHeight="1">
      <c r="B22" s="157">
        <f>1+B21</f>
        <v>16</v>
      </c>
      <c r="C22" s="142" t="s">
        <v>398</v>
      </c>
      <c r="D22" s="142" t="s">
        <v>52</v>
      </c>
      <c r="E22" s="2" t="s">
        <v>40</v>
      </c>
      <c r="F22" s="2">
        <f t="shared" si="1"/>
        <v>500</v>
      </c>
      <c r="G22" s="2"/>
      <c r="H22" s="2">
        <v>500</v>
      </c>
      <c r="I22" s="22"/>
      <c r="J22" s="2">
        <v>500</v>
      </c>
      <c r="K22" s="51"/>
      <c r="L22" s="187"/>
      <c r="M22" s="187"/>
      <c r="N22" s="17"/>
      <c r="O22" s="17"/>
      <c r="P22" s="17"/>
      <c r="Q22" s="17"/>
      <c r="R22" s="17"/>
      <c r="S22" s="17"/>
      <c r="T22" s="17"/>
      <c r="U22" s="17"/>
      <c r="V22" s="17"/>
      <c r="W22" s="17"/>
      <c r="X22" s="36" t="s">
        <v>670</v>
      </c>
      <c r="Y22" s="137" t="s">
        <v>11</v>
      </c>
    </row>
    <row r="23" spans="2:25" ht="87" customHeight="1">
      <c r="B23" s="137">
        <f>1+B22</f>
        <v>17</v>
      </c>
      <c r="C23" s="141" t="s">
        <v>399</v>
      </c>
      <c r="D23" s="140" t="s">
        <v>333</v>
      </c>
      <c r="E23" s="121" t="s">
        <v>48</v>
      </c>
      <c r="F23" s="2">
        <f t="shared" si="1"/>
        <v>0</v>
      </c>
      <c r="G23" s="121"/>
      <c r="H23" s="121"/>
      <c r="I23" s="137">
        <v>240</v>
      </c>
      <c r="J23" s="121"/>
      <c r="K23" s="227"/>
      <c r="L23" s="227"/>
      <c r="M23" s="8"/>
      <c r="N23" s="17"/>
      <c r="O23" s="37"/>
      <c r="P23" s="37"/>
      <c r="Q23" s="37"/>
      <c r="R23" s="37"/>
      <c r="S23" s="212"/>
      <c r="T23" s="212"/>
      <c r="U23" s="212"/>
      <c r="V23" s="94"/>
      <c r="W23" s="228"/>
      <c r="X23" s="36" t="s">
        <v>671</v>
      </c>
      <c r="Y23" s="137" t="s">
        <v>49</v>
      </c>
    </row>
    <row r="24" spans="2:25" ht="23.25" customHeight="1">
      <c r="B24" s="919" t="s">
        <v>31</v>
      </c>
      <c r="C24" s="919"/>
      <c r="D24" s="919"/>
      <c r="E24" s="919"/>
      <c r="F24" s="919"/>
      <c r="G24" s="919"/>
      <c r="H24" s="919"/>
      <c r="I24" s="919"/>
      <c r="J24" s="919"/>
      <c r="K24" s="919"/>
      <c r="L24" s="919"/>
      <c r="M24" s="919"/>
      <c r="N24" s="919"/>
      <c r="O24" s="919"/>
      <c r="P24" s="919"/>
      <c r="Q24" s="919"/>
      <c r="R24" s="919"/>
      <c r="S24" s="919"/>
      <c r="T24" s="919"/>
      <c r="U24" s="919"/>
      <c r="V24" s="919"/>
      <c r="W24" s="919"/>
      <c r="X24" s="919"/>
      <c r="Y24" s="919"/>
    </row>
    <row r="25" spans="2:25" ht="21.75" customHeight="1">
      <c r="B25" s="921" t="s">
        <v>719</v>
      </c>
      <c r="C25" s="921"/>
      <c r="D25" s="921"/>
      <c r="E25" s="921"/>
      <c r="F25" s="921"/>
      <c r="G25" s="921"/>
      <c r="H25" s="921"/>
      <c r="I25" s="921"/>
      <c r="J25" s="921"/>
      <c r="K25" s="921"/>
      <c r="L25" s="921"/>
      <c r="M25" s="921"/>
      <c r="N25" s="921"/>
      <c r="O25" s="921"/>
      <c r="P25" s="921"/>
      <c r="Q25" s="921"/>
      <c r="R25" s="921"/>
      <c r="S25" s="921"/>
      <c r="T25" s="921"/>
      <c r="U25" s="921"/>
      <c r="V25" s="921"/>
      <c r="W25" s="921"/>
      <c r="X25" s="921"/>
      <c r="Y25" s="921"/>
    </row>
    <row r="26" spans="2:25" ht="20.25" customHeight="1">
      <c r="B26" s="953" t="s">
        <v>720</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row>
    <row r="27" spans="2:25" ht="29.25" customHeight="1">
      <c r="B27" s="919" t="s">
        <v>0</v>
      </c>
      <c r="C27" s="919" t="s">
        <v>1</v>
      </c>
      <c r="D27" s="919" t="s">
        <v>2</v>
      </c>
      <c r="E27" s="919" t="s">
        <v>133</v>
      </c>
      <c r="F27" s="919"/>
      <c r="G27" s="919" t="s">
        <v>504</v>
      </c>
      <c r="H27" s="919"/>
      <c r="I27" s="919"/>
      <c r="J27" s="919"/>
      <c r="K27" s="919" t="s">
        <v>656</v>
      </c>
      <c r="L27" s="919" t="s">
        <v>657</v>
      </c>
      <c r="M27" s="919"/>
      <c r="N27" s="919" t="s">
        <v>3</v>
      </c>
      <c r="O27" s="920" t="s">
        <v>32</v>
      </c>
      <c r="P27" s="920"/>
      <c r="Q27" s="920"/>
      <c r="R27" s="920" t="s">
        <v>661</v>
      </c>
      <c r="S27" s="920"/>
      <c r="T27" s="920"/>
      <c r="U27" s="920"/>
      <c r="V27" s="920"/>
      <c r="W27" s="920" t="s">
        <v>667</v>
      </c>
      <c r="X27" s="920" t="s">
        <v>668</v>
      </c>
      <c r="Y27" s="919" t="s">
        <v>4</v>
      </c>
    </row>
    <row r="28" spans="2:25" ht="15.75">
      <c r="B28" s="919"/>
      <c r="C28" s="919"/>
      <c r="D28" s="919"/>
      <c r="E28" s="919" t="s">
        <v>654</v>
      </c>
      <c r="F28" s="919" t="s">
        <v>838</v>
      </c>
      <c r="G28" s="919" t="s">
        <v>5</v>
      </c>
      <c r="H28" s="919" t="s">
        <v>6</v>
      </c>
      <c r="I28" s="919" t="s">
        <v>7</v>
      </c>
      <c r="J28" s="919" t="s">
        <v>8</v>
      </c>
      <c r="K28" s="919"/>
      <c r="L28" s="919" t="s">
        <v>838</v>
      </c>
      <c r="M28" s="919" t="s">
        <v>654</v>
      </c>
      <c r="N28" s="919"/>
      <c r="O28" s="920" t="s">
        <v>658</v>
      </c>
      <c r="P28" s="920" t="s">
        <v>659</v>
      </c>
      <c r="Q28" s="920" t="s">
        <v>660</v>
      </c>
      <c r="R28" s="920" t="s">
        <v>662</v>
      </c>
      <c r="S28" s="920" t="s">
        <v>663</v>
      </c>
      <c r="T28" s="920" t="s">
        <v>664</v>
      </c>
      <c r="U28" s="920" t="s">
        <v>665</v>
      </c>
      <c r="V28" s="920" t="s">
        <v>666</v>
      </c>
      <c r="W28" s="920"/>
      <c r="X28" s="920"/>
      <c r="Y28" s="919"/>
    </row>
    <row r="29" spans="2:25" ht="15.75">
      <c r="B29" s="919"/>
      <c r="C29" s="919"/>
      <c r="D29" s="919"/>
      <c r="E29" s="919"/>
      <c r="F29" s="919"/>
      <c r="G29" s="919"/>
      <c r="H29" s="919"/>
      <c r="I29" s="919"/>
      <c r="J29" s="919"/>
      <c r="K29" s="919"/>
      <c r="L29" s="919"/>
      <c r="M29" s="919"/>
      <c r="N29" s="919"/>
      <c r="O29" s="920"/>
      <c r="P29" s="920"/>
      <c r="Q29" s="920"/>
      <c r="R29" s="920"/>
      <c r="S29" s="920"/>
      <c r="T29" s="920"/>
      <c r="U29" s="920"/>
      <c r="V29" s="920"/>
      <c r="W29" s="920"/>
      <c r="X29" s="920"/>
      <c r="Y29" s="919"/>
    </row>
    <row r="30" spans="2:25" ht="64.5" customHeight="1">
      <c r="B30" s="157">
        <f>1+B23</f>
        <v>18</v>
      </c>
      <c r="C30" s="142" t="s">
        <v>55</v>
      </c>
      <c r="D30" s="138" t="s">
        <v>56</v>
      </c>
      <c r="E30" s="2" t="s">
        <v>57</v>
      </c>
      <c r="F30" s="2" t="str">
        <f>+H30</f>
        <v>Capacitados 250 Gestores e Formados 25 Guias turísticos.</v>
      </c>
      <c r="G30" s="138"/>
      <c r="H30" s="138" t="s">
        <v>58</v>
      </c>
      <c r="I30" s="138" t="s">
        <v>59</v>
      </c>
      <c r="J30" s="138" t="s">
        <v>59</v>
      </c>
      <c r="K30" s="138"/>
      <c r="L30" s="156"/>
      <c r="M30" s="156"/>
      <c r="N30" s="138"/>
      <c r="O30" s="138"/>
      <c r="P30" s="138"/>
      <c r="Q30" s="138"/>
      <c r="R30" s="138"/>
      <c r="S30" s="143"/>
      <c r="T30" s="143"/>
      <c r="U30" s="138"/>
      <c r="V30" s="138"/>
      <c r="W30" s="138"/>
      <c r="X30" s="138"/>
      <c r="Y30" s="172" t="s">
        <v>9</v>
      </c>
    </row>
    <row r="31" spans="2:25" ht="15.75">
      <c r="B31" s="919" t="s">
        <v>54</v>
      </c>
      <c r="C31" s="919"/>
      <c r="D31" s="919"/>
      <c r="E31" s="919"/>
      <c r="F31" s="919"/>
      <c r="G31" s="919"/>
      <c r="H31" s="919"/>
      <c r="I31" s="919"/>
      <c r="J31" s="919"/>
      <c r="K31" s="919"/>
      <c r="L31" s="919"/>
      <c r="M31" s="919"/>
      <c r="N31" s="919"/>
      <c r="O31" s="919"/>
      <c r="P31" s="919"/>
      <c r="Q31" s="919"/>
      <c r="R31" s="919"/>
      <c r="S31" s="919"/>
      <c r="T31" s="919"/>
      <c r="U31" s="919"/>
      <c r="V31" s="919"/>
      <c r="W31" s="919"/>
      <c r="X31" s="919"/>
      <c r="Y31" s="919"/>
    </row>
    <row r="32" spans="2:25" ht="27.75" customHeight="1">
      <c r="B32" s="921" t="s">
        <v>721</v>
      </c>
      <c r="C32" s="921"/>
      <c r="D32" s="921"/>
      <c r="E32" s="921"/>
      <c r="F32" s="921"/>
      <c r="G32" s="921"/>
      <c r="H32" s="921"/>
      <c r="I32" s="921"/>
      <c r="J32" s="921"/>
      <c r="K32" s="921"/>
      <c r="L32" s="921"/>
      <c r="M32" s="921"/>
      <c r="N32" s="921"/>
      <c r="O32" s="921"/>
      <c r="P32" s="921"/>
      <c r="Q32" s="921"/>
      <c r="R32" s="921"/>
      <c r="S32" s="921"/>
      <c r="T32" s="921"/>
      <c r="U32" s="921"/>
      <c r="V32" s="921"/>
      <c r="W32" s="921"/>
      <c r="X32" s="921"/>
      <c r="Y32" s="921"/>
    </row>
    <row r="33" spans="2:25" ht="26.25" customHeight="1">
      <c r="B33" s="921" t="s">
        <v>722</v>
      </c>
      <c r="C33" s="921"/>
      <c r="D33" s="921"/>
      <c r="E33" s="921"/>
      <c r="F33" s="921"/>
      <c r="G33" s="921"/>
      <c r="H33" s="921"/>
      <c r="I33" s="921"/>
      <c r="J33" s="921"/>
      <c r="K33" s="921"/>
      <c r="L33" s="921"/>
      <c r="M33" s="921"/>
      <c r="N33" s="921"/>
      <c r="O33" s="921"/>
      <c r="P33" s="921"/>
      <c r="Q33" s="921"/>
      <c r="R33" s="921"/>
      <c r="S33" s="921"/>
      <c r="T33" s="921"/>
      <c r="U33" s="921"/>
      <c r="V33" s="921"/>
      <c r="W33" s="921"/>
      <c r="X33" s="921"/>
      <c r="Y33" s="921"/>
    </row>
    <row r="34" spans="2:25" ht="15.75" customHeight="1">
      <c r="B34" s="919" t="s">
        <v>0</v>
      </c>
      <c r="C34" s="919" t="s">
        <v>1</v>
      </c>
      <c r="D34" s="919" t="s">
        <v>2</v>
      </c>
      <c r="E34" s="919" t="s">
        <v>133</v>
      </c>
      <c r="F34" s="919"/>
      <c r="G34" s="919" t="s">
        <v>504</v>
      </c>
      <c r="H34" s="919"/>
      <c r="I34" s="919"/>
      <c r="J34" s="919"/>
      <c r="K34" s="919" t="s">
        <v>656</v>
      </c>
      <c r="L34" s="919" t="s">
        <v>657</v>
      </c>
      <c r="M34" s="919"/>
      <c r="N34" s="919" t="s">
        <v>3</v>
      </c>
      <c r="O34" s="920" t="s">
        <v>32</v>
      </c>
      <c r="P34" s="920"/>
      <c r="Q34" s="920"/>
      <c r="R34" s="920" t="s">
        <v>661</v>
      </c>
      <c r="S34" s="920"/>
      <c r="T34" s="920"/>
      <c r="U34" s="920"/>
      <c r="V34" s="920"/>
      <c r="W34" s="920" t="s">
        <v>667</v>
      </c>
      <c r="X34" s="920" t="s">
        <v>668</v>
      </c>
      <c r="Y34" s="919" t="s">
        <v>4</v>
      </c>
    </row>
    <row r="35" spans="2:25" ht="15.75">
      <c r="B35" s="919"/>
      <c r="C35" s="919"/>
      <c r="D35" s="919"/>
      <c r="E35" s="919" t="s">
        <v>654</v>
      </c>
      <c r="F35" s="919" t="s">
        <v>838</v>
      </c>
      <c r="G35" s="919" t="s">
        <v>5</v>
      </c>
      <c r="H35" s="919" t="s">
        <v>6</v>
      </c>
      <c r="I35" s="919" t="s">
        <v>7</v>
      </c>
      <c r="J35" s="919" t="s">
        <v>8</v>
      </c>
      <c r="K35" s="919"/>
      <c r="L35" s="919" t="s">
        <v>838</v>
      </c>
      <c r="M35" s="919" t="s">
        <v>654</v>
      </c>
      <c r="N35" s="919"/>
      <c r="O35" s="920" t="s">
        <v>658</v>
      </c>
      <c r="P35" s="920" t="s">
        <v>659</v>
      </c>
      <c r="Q35" s="920" t="s">
        <v>660</v>
      </c>
      <c r="R35" s="920" t="s">
        <v>662</v>
      </c>
      <c r="S35" s="920" t="s">
        <v>663</v>
      </c>
      <c r="T35" s="920" t="s">
        <v>664</v>
      </c>
      <c r="U35" s="920" t="s">
        <v>665</v>
      </c>
      <c r="V35" s="920" t="s">
        <v>666</v>
      </c>
      <c r="W35" s="920"/>
      <c r="X35" s="920"/>
      <c r="Y35" s="919"/>
    </row>
    <row r="36" spans="2:25" ht="15.75">
      <c r="B36" s="919"/>
      <c r="C36" s="919"/>
      <c r="D36" s="919"/>
      <c r="E36" s="919"/>
      <c r="F36" s="919"/>
      <c r="G36" s="919"/>
      <c r="H36" s="919"/>
      <c r="I36" s="919"/>
      <c r="J36" s="919"/>
      <c r="K36" s="919"/>
      <c r="L36" s="919"/>
      <c r="M36" s="919"/>
      <c r="N36" s="919"/>
      <c r="O36" s="920"/>
      <c r="P36" s="920"/>
      <c r="Q36" s="920"/>
      <c r="R36" s="920"/>
      <c r="S36" s="920"/>
      <c r="T36" s="920"/>
      <c r="U36" s="920"/>
      <c r="V36" s="920"/>
      <c r="W36" s="920"/>
      <c r="X36" s="920"/>
      <c r="Y36" s="919"/>
    </row>
    <row r="37" spans="2:25" ht="120.75" customHeight="1">
      <c r="B37" s="137">
        <f>1+B30</f>
        <v>19</v>
      </c>
      <c r="C37" s="39" t="s">
        <v>60</v>
      </c>
      <c r="D37" s="40" t="s">
        <v>61</v>
      </c>
      <c r="E37" s="41" t="s">
        <v>621</v>
      </c>
      <c r="F37" s="43">
        <f>+G37+H37</f>
        <v>501232.491</v>
      </c>
      <c r="G37" s="43" t="s">
        <v>62</v>
      </c>
      <c r="H37" s="42">
        <v>500982</v>
      </c>
      <c r="I37" s="42">
        <v>751473</v>
      </c>
      <c r="J37" s="42">
        <v>1001954</v>
      </c>
      <c r="K37" s="229"/>
      <c r="L37" s="8"/>
      <c r="M37" s="8"/>
      <c r="N37" s="17"/>
      <c r="O37" s="37"/>
      <c r="P37" s="37"/>
      <c r="Q37" s="51"/>
      <c r="R37" s="37"/>
      <c r="S37" s="37"/>
      <c r="T37" s="37"/>
      <c r="U37" s="37"/>
      <c r="V37" s="37"/>
      <c r="W37" s="17"/>
      <c r="X37" s="34"/>
      <c r="Y37" s="157" t="s">
        <v>63</v>
      </c>
    </row>
    <row r="38" spans="2:25" ht="124.5" customHeight="1">
      <c r="B38" s="162">
        <f>1+B37</f>
        <v>20</v>
      </c>
      <c r="C38" s="39" t="s">
        <v>64</v>
      </c>
      <c r="D38" s="40" t="s">
        <v>65</v>
      </c>
      <c r="E38" s="41" t="s">
        <v>66</v>
      </c>
      <c r="F38" s="43">
        <f>+G38+H38</f>
        <v>76594</v>
      </c>
      <c r="G38" s="43">
        <v>25531</v>
      </c>
      <c r="H38" s="42">
        <v>51063</v>
      </c>
      <c r="I38" s="42">
        <v>76595</v>
      </c>
      <c r="J38" s="42">
        <v>102127</v>
      </c>
      <c r="K38" s="229"/>
      <c r="L38" s="8"/>
      <c r="M38" s="8"/>
      <c r="N38" s="230"/>
      <c r="O38" s="231"/>
      <c r="P38" s="231"/>
      <c r="Q38" s="51"/>
      <c r="R38" s="231"/>
      <c r="S38" s="37"/>
      <c r="T38" s="37"/>
      <c r="U38" s="231"/>
      <c r="V38" s="231"/>
      <c r="W38" s="232"/>
      <c r="X38" s="41"/>
      <c r="Y38" s="137" t="s">
        <v>63</v>
      </c>
    </row>
    <row r="39" spans="2:25" ht="72" customHeight="1">
      <c r="B39" s="162">
        <f>1+B38</f>
        <v>21</v>
      </c>
      <c r="C39" s="138" t="s">
        <v>401</v>
      </c>
      <c r="D39" s="138" t="s">
        <v>400</v>
      </c>
      <c r="E39" s="157">
        <v>1</v>
      </c>
      <c r="F39" s="259">
        <v>1</v>
      </c>
      <c r="G39" s="137"/>
      <c r="H39" s="137">
        <v>1</v>
      </c>
      <c r="I39" s="137"/>
      <c r="J39" s="137"/>
      <c r="K39" s="37"/>
      <c r="L39" s="72"/>
      <c r="M39" s="72"/>
      <c r="N39" s="233"/>
      <c r="O39" s="233"/>
      <c r="P39" s="233"/>
      <c r="Q39" s="233"/>
      <c r="R39" s="233"/>
      <c r="S39" s="233"/>
      <c r="T39" s="233"/>
      <c r="U39" s="233"/>
      <c r="V39" s="233"/>
      <c r="W39" s="17"/>
      <c r="X39" s="68"/>
      <c r="Y39" s="157" t="s">
        <v>63</v>
      </c>
    </row>
    <row r="40" spans="2:25" ht="29.25" customHeight="1">
      <c r="B40" s="919" t="s">
        <v>31</v>
      </c>
      <c r="C40" s="919"/>
      <c r="D40" s="919"/>
      <c r="E40" s="919"/>
      <c r="F40" s="919"/>
      <c r="G40" s="919"/>
      <c r="H40" s="919"/>
      <c r="I40" s="919"/>
      <c r="J40" s="919"/>
      <c r="K40" s="919"/>
      <c r="L40" s="919"/>
      <c r="M40" s="919"/>
      <c r="N40" s="919"/>
      <c r="O40" s="919"/>
      <c r="P40" s="919"/>
      <c r="Q40" s="919"/>
      <c r="R40" s="919"/>
      <c r="S40" s="919"/>
      <c r="T40" s="919"/>
      <c r="U40" s="919"/>
      <c r="V40" s="919"/>
      <c r="W40" s="919"/>
      <c r="X40" s="919"/>
      <c r="Y40" s="919"/>
    </row>
    <row r="41" spans="2:25" ht="23.25" customHeight="1">
      <c r="B41" s="921" t="s">
        <v>723</v>
      </c>
      <c r="C41" s="921"/>
      <c r="D41" s="921"/>
      <c r="E41" s="921"/>
      <c r="F41" s="921"/>
      <c r="G41" s="921"/>
      <c r="H41" s="921"/>
      <c r="I41" s="921"/>
      <c r="J41" s="921"/>
      <c r="K41" s="921"/>
      <c r="L41" s="921"/>
      <c r="M41" s="921"/>
      <c r="N41" s="921"/>
      <c r="O41" s="921"/>
      <c r="P41" s="921"/>
      <c r="Q41" s="921"/>
      <c r="R41" s="921"/>
      <c r="S41" s="921"/>
      <c r="T41" s="921"/>
      <c r="U41" s="921"/>
      <c r="V41" s="921"/>
      <c r="W41" s="921"/>
      <c r="X41" s="921"/>
      <c r="Y41" s="921"/>
    </row>
    <row r="42" spans="2:25" ht="31.5" customHeight="1">
      <c r="B42" s="921" t="s">
        <v>724</v>
      </c>
      <c r="C42" s="921"/>
      <c r="D42" s="921"/>
      <c r="E42" s="921"/>
      <c r="F42" s="921"/>
      <c r="G42" s="921"/>
      <c r="H42" s="921"/>
      <c r="I42" s="921"/>
      <c r="J42" s="921"/>
      <c r="K42" s="921"/>
      <c r="L42" s="921"/>
      <c r="M42" s="921"/>
      <c r="N42" s="921"/>
      <c r="O42" s="921"/>
      <c r="P42" s="921"/>
      <c r="Q42" s="921"/>
      <c r="R42" s="921"/>
      <c r="S42" s="921"/>
      <c r="T42" s="921"/>
      <c r="U42" s="921"/>
      <c r="V42" s="921"/>
      <c r="W42" s="921"/>
      <c r="X42" s="921"/>
      <c r="Y42" s="921"/>
    </row>
    <row r="43" spans="2:25" ht="26.25" customHeight="1">
      <c r="B43" s="919" t="s">
        <v>0</v>
      </c>
      <c r="C43" s="919" t="s">
        <v>1</v>
      </c>
      <c r="D43" s="919" t="s">
        <v>2</v>
      </c>
      <c r="E43" s="919" t="s">
        <v>133</v>
      </c>
      <c r="F43" s="919"/>
      <c r="G43" s="919" t="s">
        <v>504</v>
      </c>
      <c r="H43" s="919"/>
      <c r="I43" s="919"/>
      <c r="J43" s="919"/>
      <c r="K43" s="919" t="s">
        <v>656</v>
      </c>
      <c r="L43" s="919" t="s">
        <v>657</v>
      </c>
      <c r="M43" s="919"/>
      <c r="N43" s="919" t="s">
        <v>3</v>
      </c>
      <c r="O43" s="920" t="s">
        <v>32</v>
      </c>
      <c r="P43" s="920"/>
      <c r="Q43" s="920"/>
      <c r="R43" s="920" t="s">
        <v>661</v>
      </c>
      <c r="S43" s="920"/>
      <c r="T43" s="920"/>
      <c r="U43" s="920"/>
      <c r="V43" s="920"/>
      <c r="W43" s="920" t="s">
        <v>667</v>
      </c>
      <c r="X43" s="920" t="s">
        <v>668</v>
      </c>
      <c r="Y43" s="919" t="s">
        <v>4</v>
      </c>
    </row>
    <row r="44" spans="2:25" ht="15.75">
      <c r="B44" s="919"/>
      <c r="C44" s="919"/>
      <c r="D44" s="919"/>
      <c r="E44" s="919" t="s">
        <v>654</v>
      </c>
      <c r="F44" s="919" t="s">
        <v>838</v>
      </c>
      <c r="G44" s="919" t="s">
        <v>5</v>
      </c>
      <c r="H44" s="919" t="s">
        <v>6</v>
      </c>
      <c r="I44" s="919" t="s">
        <v>7</v>
      </c>
      <c r="J44" s="919" t="s">
        <v>8</v>
      </c>
      <c r="K44" s="919"/>
      <c r="L44" s="919" t="s">
        <v>838</v>
      </c>
      <c r="M44" s="919" t="s">
        <v>654</v>
      </c>
      <c r="N44" s="919"/>
      <c r="O44" s="920" t="s">
        <v>658</v>
      </c>
      <c r="P44" s="920" t="s">
        <v>659</v>
      </c>
      <c r="Q44" s="920" t="s">
        <v>660</v>
      </c>
      <c r="R44" s="920" t="s">
        <v>662</v>
      </c>
      <c r="S44" s="920" t="s">
        <v>663</v>
      </c>
      <c r="T44" s="920" t="s">
        <v>664</v>
      </c>
      <c r="U44" s="920" t="s">
        <v>665</v>
      </c>
      <c r="V44" s="920" t="s">
        <v>666</v>
      </c>
      <c r="W44" s="920"/>
      <c r="X44" s="920"/>
      <c r="Y44" s="919"/>
    </row>
    <row r="45" spans="2:25" ht="15.75">
      <c r="B45" s="919"/>
      <c r="C45" s="919"/>
      <c r="D45" s="919"/>
      <c r="E45" s="919"/>
      <c r="F45" s="919"/>
      <c r="G45" s="919"/>
      <c r="H45" s="919"/>
      <c r="I45" s="919"/>
      <c r="J45" s="919"/>
      <c r="K45" s="919"/>
      <c r="L45" s="919"/>
      <c r="M45" s="919"/>
      <c r="N45" s="919"/>
      <c r="O45" s="920"/>
      <c r="P45" s="920"/>
      <c r="Q45" s="920"/>
      <c r="R45" s="920"/>
      <c r="S45" s="920"/>
      <c r="T45" s="920"/>
      <c r="U45" s="920"/>
      <c r="V45" s="920"/>
      <c r="W45" s="920"/>
      <c r="X45" s="920"/>
      <c r="Y45" s="919"/>
    </row>
    <row r="46" spans="2:25" ht="97.5" customHeight="1">
      <c r="B46" s="952">
        <f>1+B39</f>
        <v>22</v>
      </c>
      <c r="C46" s="923" t="s">
        <v>373</v>
      </c>
      <c r="D46" s="25" t="s">
        <v>67</v>
      </c>
      <c r="E46" s="44">
        <v>1164256</v>
      </c>
      <c r="F46" s="44">
        <f>+G46+H46</f>
        <v>2170840</v>
      </c>
      <c r="G46" s="44">
        <v>1069653</v>
      </c>
      <c r="H46" s="44">
        <v>1101187</v>
      </c>
      <c r="I46" s="44">
        <v>1132722</v>
      </c>
      <c r="J46" s="44">
        <v>1164256</v>
      </c>
      <c r="K46" s="51"/>
      <c r="L46" s="8"/>
      <c r="M46" s="8"/>
      <c r="N46" s="234"/>
      <c r="O46" s="234"/>
      <c r="P46" s="234"/>
      <c r="Q46" s="234"/>
      <c r="R46" s="37"/>
      <c r="S46" s="235"/>
      <c r="T46" s="235"/>
      <c r="U46" s="37"/>
      <c r="V46" s="37"/>
      <c r="W46" s="931"/>
      <c r="X46" s="137"/>
      <c r="Y46" s="157" t="s">
        <v>63</v>
      </c>
    </row>
    <row r="47" spans="2:25" ht="98.25" customHeight="1">
      <c r="B47" s="952"/>
      <c r="C47" s="923"/>
      <c r="D47" s="25" t="s">
        <v>68</v>
      </c>
      <c r="E47" s="44">
        <v>98717</v>
      </c>
      <c r="F47" s="44">
        <f>+G47+H47</f>
        <v>182837</v>
      </c>
      <c r="G47" s="44">
        <v>89959</v>
      </c>
      <c r="H47" s="44">
        <v>92878</v>
      </c>
      <c r="I47" s="44">
        <v>95798</v>
      </c>
      <c r="J47" s="44">
        <v>98717</v>
      </c>
      <c r="K47" s="51"/>
      <c r="L47" s="8"/>
      <c r="M47" s="8"/>
      <c r="N47" s="17"/>
      <c r="O47" s="17"/>
      <c r="P47" s="17"/>
      <c r="Q47" s="17"/>
      <c r="R47" s="37"/>
      <c r="S47" s="37"/>
      <c r="T47" s="37"/>
      <c r="U47" s="37"/>
      <c r="V47" s="37"/>
      <c r="W47" s="931"/>
      <c r="X47" s="137"/>
      <c r="Y47" s="157" t="s">
        <v>63</v>
      </c>
    </row>
    <row r="48" spans="2:25" ht="115.5" customHeight="1">
      <c r="B48" s="162">
        <f>1+B46</f>
        <v>23</v>
      </c>
      <c r="C48" s="142" t="s">
        <v>69</v>
      </c>
      <c r="D48" s="142" t="s">
        <v>70</v>
      </c>
      <c r="E48" s="137" t="s">
        <v>71</v>
      </c>
      <c r="F48" s="44">
        <f>+G48+H48</f>
        <v>381323</v>
      </c>
      <c r="G48" s="44">
        <v>190662</v>
      </c>
      <c r="H48" s="44">
        <v>190661</v>
      </c>
      <c r="I48" s="44">
        <v>190662</v>
      </c>
      <c r="J48" s="44">
        <v>190662</v>
      </c>
      <c r="K48" s="51"/>
      <c r="L48" s="8"/>
      <c r="M48" s="8"/>
      <c r="N48" s="49"/>
      <c r="O48" s="117"/>
      <c r="P48" s="236"/>
      <c r="Q48" s="117"/>
      <c r="R48" s="236"/>
      <c r="S48" s="237"/>
      <c r="T48" s="237"/>
      <c r="U48" s="236"/>
      <c r="V48" s="236"/>
      <c r="W48" s="49"/>
      <c r="X48" s="48"/>
      <c r="Y48" s="157" t="s">
        <v>63</v>
      </c>
    </row>
    <row r="49" spans="2:25" ht="131.25" customHeight="1">
      <c r="B49" s="162">
        <f>+B48+1</f>
        <v>24</v>
      </c>
      <c r="C49" s="142" t="s">
        <v>402</v>
      </c>
      <c r="D49" s="142" t="s">
        <v>353</v>
      </c>
      <c r="E49" s="44">
        <v>39</v>
      </c>
      <c r="F49" s="44">
        <f>+G49+H49</f>
        <v>19</v>
      </c>
      <c r="G49" s="44">
        <v>9</v>
      </c>
      <c r="H49" s="44">
        <v>10</v>
      </c>
      <c r="I49" s="44">
        <v>10</v>
      </c>
      <c r="J49" s="44">
        <v>10</v>
      </c>
      <c r="K49" s="238"/>
      <c r="L49" s="8"/>
      <c r="M49" s="8"/>
      <c r="N49" s="49"/>
      <c r="O49" s="236"/>
      <c r="P49" s="236"/>
      <c r="Q49" s="236"/>
      <c r="R49" s="237"/>
      <c r="S49" s="238"/>
      <c r="T49" s="239"/>
      <c r="U49" s="236"/>
      <c r="V49" s="236"/>
      <c r="W49" s="236"/>
      <c r="X49" s="48" t="s">
        <v>746</v>
      </c>
      <c r="Y49" s="157" t="s">
        <v>72</v>
      </c>
    </row>
    <row r="50" spans="2:25" ht="23.25" customHeight="1">
      <c r="B50" s="919" t="s">
        <v>31</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row>
    <row r="51" spans="2:25" ht="27.75" customHeight="1">
      <c r="B51" s="921" t="s">
        <v>725</v>
      </c>
      <c r="C51" s="921"/>
      <c r="D51" s="921"/>
      <c r="E51" s="921"/>
      <c r="F51" s="921"/>
      <c r="G51" s="921"/>
      <c r="H51" s="921"/>
      <c r="I51" s="921"/>
      <c r="J51" s="921"/>
      <c r="K51" s="921"/>
      <c r="L51" s="921"/>
      <c r="M51" s="921"/>
      <c r="N51" s="921"/>
      <c r="O51" s="921"/>
      <c r="P51" s="921"/>
      <c r="Q51" s="921"/>
      <c r="R51" s="921"/>
      <c r="S51" s="921"/>
      <c r="T51" s="921"/>
      <c r="U51" s="921"/>
      <c r="V51" s="921"/>
      <c r="W51" s="921"/>
      <c r="X51" s="921"/>
      <c r="Y51" s="921"/>
    </row>
    <row r="52" spans="2:25" ht="24" customHeight="1">
      <c r="B52" s="921" t="s">
        <v>726</v>
      </c>
      <c r="C52" s="921"/>
      <c r="D52" s="921"/>
      <c r="E52" s="921"/>
      <c r="F52" s="921"/>
      <c r="G52" s="921"/>
      <c r="H52" s="921"/>
      <c r="I52" s="921"/>
      <c r="J52" s="921"/>
      <c r="K52" s="921"/>
      <c r="L52" s="921"/>
      <c r="M52" s="921"/>
      <c r="N52" s="921"/>
      <c r="O52" s="921"/>
      <c r="P52" s="921"/>
      <c r="Q52" s="921"/>
      <c r="R52" s="921"/>
      <c r="S52" s="921"/>
      <c r="T52" s="921"/>
      <c r="U52" s="921"/>
      <c r="V52" s="921"/>
      <c r="W52" s="921"/>
      <c r="X52" s="921"/>
      <c r="Y52" s="921"/>
    </row>
    <row r="53" spans="2:25" ht="24.75" customHeight="1">
      <c r="B53" s="919" t="s">
        <v>0</v>
      </c>
      <c r="C53" s="919" t="s">
        <v>1</v>
      </c>
      <c r="D53" s="919" t="s">
        <v>2</v>
      </c>
      <c r="E53" s="919" t="s">
        <v>133</v>
      </c>
      <c r="F53" s="919"/>
      <c r="G53" s="919" t="s">
        <v>504</v>
      </c>
      <c r="H53" s="919"/>
      <c r="I53" s="919"/>
      <c r="J53" s="919"/>
      <c r="K53" s="919" t="s">
        <v>656</v>
      </c>
      <c r="L53" s="919" t="s">
        <v>657</v>
      </c>
      <c r="M53" s="919"/>
      <c r="N53" s="919" t="s">
        <v>3</v>
      </c>
      <c r="O53" s="920" t="s">
        <v>32</v>
      </c>
      <c r="P53" s="920"/>
      <c r="Q53" s="920"/>
      <c r="R53" s="920" t="s">
        <v>661</v>
      </c>
      <c r="S53" s="920"/>
      <c r="T53" s="920"/>
      <c r="U53" s="920"/>
      <c r="V53" s="920"/>
      <c r="W53" s="920" t="s">
        <v>667</v>
      </c>
      <c r="X53" s="920" t="s">
        <v>668</v>
      </c>
      <c r="Y53" s="919" t="s">
        <v>4</v>
      </c>
    </row>
    <row r="54" spans="2:25" ht="15.75">
      <c r="B54" s="919"/>
      <c r="C54" s="919"/>
      <c r="D54" s="919"/>
      <c r="E54" s="919" t="s">
        <v>654</v>
      </c>
      <c r="F54" s="919" t="s">
        <v>838</v>
      </c>
      <c r="G54" s="919" t="s">
        <v>5</v>
      </c>
      <c r="H54" s="919" t="s">
        <v>6</v>
      </c>
      <c r="I54" s="919" t="s">
        <v>7</v>
      </c>
      <c r="J54" s="919" t="s">
        <v>8</v>
      </c>
      <c r="K54" s="919"/>
      <c r="L54" s="919" t="s">
        <v>838</v>
      </c>
      <c r="M54" s="919" t="s">
        <v>654</v>
      </c>
      <c r="N54" s="919"/>
      <c r="O54" s="920" t="s">
        <v>658</v>
      </c>
      <c r="P54" s="920" t="s">
        <v>659</v>
      </c>
      <c r="Q54" s="920" t="s">
        <v>660</v>
      </c>
      <c r="R54" s="920" t="s">
        <v>662</v>
      </c>
      <c r="S54" s="920" t="s">
        <v>663</v>
      </c>
      <c r="T54" s="920" t="s">
        <v>664</v>
      </c>
      <c r="U54" s="920" t="s">
        <v>665</v>
      </c>
      <c r="V54" s="920" t="s">
        <v>666</v>
      </c>
      <c r="W54" s="920"/>
      <c r="X54" s="920"/>
      <c r="Y54" s="919"/>
    </row>
    <row r="55" spans="2:25" ht="15.75">
      <c r="B55" s="919"/>
      <c r="C55" s="919"/>
      <c r="D55" s="919"/>
      <c r="E55" s="919"/>
      <c r="F55" s="919"/>
      <c r="G55" s="919"/>
      <c r="H55" s="919"/>
      <c r="I55" s="919"/>
      <c r="J55" s="919"/>
      <c r="K55" s="919"/>
      <c r="L55" s="919"/>
      <c r="M55" s="919"/>
      <c r="N55" s="919"/>
      <c r="O55" s="920"/>
      <c r="P55" s="920"/>
      <c r="Q55" s="920"/>
      <c r="R55" s="920"/>
      <c r="S55" s="920"/>
      <c r="T55" s="920"/>
      <c r="U55" s="920"/>
      <c r="V55" s="920"/>
      <c r="W55" s="920"/>
      <c r="X55" s="920"/>
      <c r="Y55" s="919"/>
    </row>
    <row r="56" spans="2:25" ht="94.5">
      <c r="B56" s="948">
        <f>1+B49</f>
        <v>25</v>
      </c>
      <c r="C56" s="923" t="s">
        <v>73</v>
      </c>
      <c r="D56" s="49" t="s">
        <v>74</v>
      </c>
      <c r="E56" s="157">
        <v>16</v>
      </c>
      <c r="F56" s="157">
        <f>+G56+H56</f>
        <v>5</v>
      </c>
      <c r="G56" s="157">
        <v>2</v>
      </c>
      <c r="H56" s="157">
        <v>3</v>
      </c>
      <c r="I56" s="157">
        <v>4</v>
      </c>
      <c r="J56" s="157">
        <v>7</v>
      </c>
      <c r="K56" s="56"/>
      <c r="L56" s="240"/>
      <c r="M56" s="241"/>
      <c r="N56" s="17"/>
      <c r="O56" s="924"/>
      <c r="P56" s="924"/>
      <c r="Q56" s="924"/>
      <c r="R56" s="37"/>
      <c r="S56" s="112"/>
      <c r="T56" s="62"/>
      <c r="U56" s="62"/>
      <c r="V56" s="52"/>
      <c r="W56" s="49"/>
      <c r="X56" s="142" t="s">
        <v>675</v>
      </c>
      <c r="Y56" s="33" t="s">
        <v>75</v>
      </c>
    </row>
    <row r="57" spans="2:25" ht="173.25" customHeight="1">
      <c r="B57" s="950"/>
      <c r="C57" s="923"/>
      <c r="D57" s="49" t="s">
        <v>403</v>
      </c>
      <c r="E57" s="157">
        <v>9</v>
      </c>
      <c r="F57" s="157">
        <f aca="true" t="shared" si="2" ref="F57:F64">+G57+H57</f>
        <v>0</v>
      </c>
      <c r="G57" s="157">
        <v>0</v>
      </c>
      <c r="H57" s="157">
        <v>0</v>
      </c>
      <c r="I57" s="157">
        <v>0</v>
      </c>
      <c r="J57" s="157">
        <v>9</v>
      </c>
      <c r="K57" s="56"/>
      <c r="L57" s="242"/>
      <c r="M57" s="242"/>
      <c r="N57" s="17"/>
      <c r="O57" s="924"/>
      <c r="P57" s="924"/>
      <c r="Q57" s="924"/>
      <c r="R57" s="37"/>
      <c r="S57" s="62"/>
      <c r="T57" s="62"/>
      <c r="U57" s="62"/>
      <c r="V57" s="52"/>
      <c r="W57" s="17"/>
      <c r="X57" s="137"/>
      <c r="Y57" s="33" t="s">
        <v>75</v>
      </c>
    </row>
    <row r="58" spans="2:25" ht="31.5">
      <c r="B58" s="173">
        <f>1+B56</f>
        <v>26</v>
      </c>
      <c r="C58" s="138" t="s">
        <v>76</v>
      </c>
      <c r="D58" s="138" t="s">
        <v>77</v>
      </c>
      <c r="E58" s="157">
        <v>12</v>
      </c>
      <c r="F58" s="157">
        <f t="shared" si="2"/>
        <v>0</v>
      </c>
      <c r="G58" s="157">
        <v>0</v>
      </c>
      <c r="H58" s="157">
        <v>0</v>
      </c>
      <c r="I58" s="157">
        <v>0</v>
      </c>
      <c r="J58" s="157">
        <v>12</v>
      </c>
      <c r="K58" s="56"/>
      <c r="L58" s="242"/>
      <c r="M58" s="242"/>
      <c r="N58" s="17"/>
      <c r="O58" s="56"/>
      <c r="P58" s="56"/>
      <c r="Q58" s="56"/>
      <c r="R58" s="56"/>
      <c r="S58" s="56"/>
      <c r="T58" s="56"/>
      <c r="U58" s="56"/>
      <c r="V58" s="56"/>
      <c r="W58" s="17"/>
      <c r="X58" s="157"/>
      <c r="Y58" s="33" t="s">
        <v>75</v>
      </c>
    </row>
    <row r="59" spans="2:25" ht="102" customHeight="1">
      <c r="B59" s="173">
        <f>1+B58</f>
        <v>27</v>
      </c>
      <c r="C59" s="50" t="s">
        <v>314</v>
      </c>
      <c r="D59" s="142" t="s">
        <v>315</v>
      </c>
      <c r="E59" s="51">
        <v>13500</v>
      </c>
      <c r="F59" s="157">
        <f t="shared" si="2"/>
        <v>4332</v>
      </c>
      <c r="G59" s="18">
        <v>420</v>
      </c>
      <c r="H59" s="18">
        <v>3912</v>
      </c>
      <c r="I59" s="18">
        <v>3789</v>
      </c>
      <c r="J59" s="18">
        <v>5379</v>
      </c>
      <c r="K59" s="18"/>
      <c r="L59" s="8"/>
      <c r="M59" s="8"/>
      <c r="N59" s="17"/>
      <c r="O59" s="17"/>
      <c r="P59" s="17"/>
      <c r="Q59" s="17"/>
      <c r="R59" s="49"/>
      <c r="S59" s="114"/>
      <c r="T59" s="62"/>
      <c r="U59" s="37"/>
      <c r="V59" s="52"/>
      <c r="W59" s="49"/>
      <c r="X59" s="17"/>
      <c r="Y59" s="33" t="s">
        <v>75</v>
      </c>
    </row>
    <row r="60" spans="2:25" ht="31.5">
      <c r="B60" s="173">
        <f>1+B59</f>
        <v>28</v>
      </c>
      <c r="C60" s="142" t="s">
        <v>78</v>
      </c>
      <c r="D60" s="49" t="s">
        <v>79</v>
      </c>
      <c r="E60" s="157">
        <v>211</v>
      </c>
      <c r="F60" s="157">
        <f t="shared" si="2"/>
        <v>105</v>
      </c>
      <c r="G60" s="157">
        <v>45</v>
      </c>
      <c r="H60" s="157">
        <v>60</v>
      </c>
      <c r="I60" s="157">
        <v>60</v>
      </c>
      <c r="J60" s="157">
        <v>46</v>
      </c>
      <c r="K60" s="112"/>
      <c r="L60" s="241"/>
      <c r="M60" s="241"/>
      <c r="N60" s="49"/>
      <c r="O60" s="112"/>
      <c r="P60" s="112"/>
      <c r="Q60" s="112"/>
      <c r="R60" s="62"/>
      <c r="S60" s="112"/>
      <c r="T60" s="112"/>
      <c r="U60" s="112"/>
      <c r="V60" s="52"/>
      <c r="W60" s="17"/>
      <c r="X60" s="53"/>
      <c r="Y60" s="33" t="s">
        <v>75</v>
      </c>
    </row>
    <row r="61" spans="2:25" ht="66.75" customHeight="1">
      <c r="B61" s="948">
        <f>1+B60</f>
        <v>29</v>
      </c>
      <c r="C61" s="960" t="s">
        <v>404</v>
      </c>
      <c r="D61" s="17" t="s">
        <v>406</v>
      </c>
      <c r="E61" s="54">
        <v>1129</v>
      </c>
      <c r="F61" s="157">
        <f t="shared" si="2"/>
        <v>419</v>
      </c>
      <c r="G61" s="157">
        <v>120</v>
      </c>
      <c r="H61" s="157">
        <v>299</v>
      </c>
      <c r="I61" s="157">
        <v>385</v>
      </c>
      <c r="J61" s="157">
        <v>395</v>
      </c>
      <c r="K61" s="56"/>
      <c r="L61" s="240"/>
      <c r="M61" s="241"/>
      <c r="N61" s="17"/>
      <c r="O61" s="17"/>
      <c r="P61" s="17"/>
      <c r="Q61" s="17"/>
      <c r="R61" s="37"/>
      <c r="S61" s="112"/>
      <c r="T61" s="112"/>
      <c r="U61" s="112"/>
      <c r="V61" s="52"/>
      <c r="W61" s="243"/>
      <c r="X61" s="138" t="s">
        <v>676</v>
      </c>
      <c r="Y61" s="33" t="s">
        <v>75</v>
      </c>
    </row>
    <row r="62" spans="2:25" ht="63.75" customHeight="1">
      <c r="B62" s="948"/>
      <c r="C62" s="960"/>
      <c r="D62" s="29" t="s">
        <v>407</v>
      </c>
      <c r="E62" s="55">
        <v>1149</v>
      </c>
      <c r="F62" s="157">
        <f t="shared" si="2"/>
        <v>450</v>
      </c>
      <c r="G62" s="157">
        <v>150</v>
      </c>
      <c r="H62" s="157">
        <v>300</v>
      </c>
      <c r="I62" s="157">
        <v>359</v>
      </c>
      <c r="J62" s="157">
        <v>340</v>
      </c>
      <c r="K62" s="56"/>
      <c r="L62" s="240"/>
      <c r="M62" s="241"/>
      <c r="N62" s="17"/>
      <c r="O62" s="49"/>
      <c r="P62" s="49"/>
      <c r="Q62" s="49"/>
      <c r="R62" s="37"/>
      <c r="S62" s="112"/>
      <c r="T62" s="112"/>
      <c r="U62" s="49"/>
      <c r="V62" s="52"/>
      <c r="W62" s="17"/>
      <c r="X62" s="142" t="s">
        <v>677</v>
      </c>
      <c r="Y62" s="33" t="s">
        <v>75</v>
      </c>
    </row>
    <row r="63" spans="2:25" ht="324.75" customHeight="1">
      <c r="B63" s="946">
        <f>1+B61</f>
        <v>30</v>
      </c>
      <c r="C63" s="931" t="s">
        <v>405</v>
      </c>
      <c r="D63" s="49" t="s">
        <v>408</v>
      </c>
      <c r="E63" s="157">
        <v>26</v>
      </c>
      <c r="F63" s="157">
        <f t="shared" si="2"/>
        <v>8</v>
      </c>
      <c r="G63" s="157">
        <v>3</v>
      </c>
      <c r="H63" s="157">
        <v>5</v>
      </c>
      <c r="I63" s="157">
        <v>7</v>
      </c>
      <c r="J63" s="157">
        <v>11</v>
      </c>
      <c r="K63" s="56"/>
      <c r="L63" s="241"/>
      <c r="M63" s="241"/>
      <c r="N63" s="49"/>
      <c r="O63" s="49"/>
      <c r="P63" s="49"/>
      <c r="Q63" s="49"/>
      <c r="R63" s="49"/>
      <c r="S63" s="244"/>
      <c r="T63" s="114"/>
      <c r="U63" s="114"/>
      <c r="V63" s="245"/>
      <c r="W63" s="49"/>
      <c r="X63" s="923" t="s">
        <v>677</v>
      </c>
      <c r="Y63" s="33" t="s">
        <v>75</v>
      </c>
    </row>
    <row r="64" spans="2:25" ht="117" customHeight="1">
      <c r="B64" s="947"/>
      <c r="C64" s="931"/>
      <c r="D64" s="49" t="s">
        <v>409</v>
      </c>
      <c r="E64" s="157">
        <v>6</v>
      </c>
      <c r="F64" s="157">
        <f t="shared" si="2"/>
        <v>0</v>
      </c>
      <c r="G64" s="157">
        <v>0</v>
      </c>
      <c r="H64" s="157">
        <v>0</v>
      </c>
      <c r="I64" s="157">
        <v>0</v>
      </c>
      <c r="J64" s="157">
        <v>6</v>
      </c>
      <c r="K64" s="56"/>
      <c r="L64" s="242"/>
      <c r="M64" s="242"/>
      <c r="N64" s="49"/>
      <c r="O64" s="49"/>
      <c r="P64" s="49"/>
      <c r="Q64" s="49"/>
      <c r="R64" s="37"/>
      <c r="S64" s="114"/>
      <c r="T64" s="114"/>
      <c r="U64" s="114"/>
      <c r="V64" s="52"/>
      <c r="W64" s="49"/>
      <c r="X64" s="923"/>
      <c r="Y64" s="33" t="s">
        <v>75</v>
      </c>
    </row>
    <row r="65" spans="2:25" ht="24" customHeight="1">
      <c r="B65" s="919" t="s">
        <v>31</v>
      </c>
      <c r="C65" s="919"/>
      <c r="D65" s="919"/>
      <c r="E65" s="919"/>
      <c r="F65" s="919"/>
      <c r="G65" s="919"/>
      <c r="H65" s="919"/>
      <c r="I65" s="919"/>
      <c r="J65" s="919"/>
      <c r="K65" s="919"/>
      <c r="L65" s="919"/>
      <c r="M65" s="919"/>
      <c r="N65" s="919"/>
      <c r="O65" s="919"/>
      <c r="P65" s="919"/>
      <c r="Q65" s="919"/>
      <c r="R65" s="919"/>
      <c r="S65" s="919"/>
      <c r="T65" s="919"/>
      <c r="U65" s="919"/>
      <c r="V65" s="919"/>
      <c r="W65" s="919"/>
      <c r="X65" s="919"/>
      <c r="Y65" s="919"/>
    </row>
    <row r="66" spans="2:25" ht="21" customHeight="1">
      <c r="B66" s="921" t="s">
        <v>727</v>
      </c>
      <c r="C66" s="921"/>
      <c r="D66" s="921"/>
      <c r="E66" s="921"/>
      <c r="F66" s="921"/>
      <c r="G66" s="921"/>
      <c r="H66" s="921"/>
      <c r="I66" s="921"/>
      <c r="J66" s="921"/>
      <c r="K66" s="921"/>
      <c r="L66" s="921"/>
      <c r="M66" s="921"/>
      <c r="N66" s="921"/>
      <c r="O66" s="921"/>
      <c r="P66" s="921"/>
      <c r="Q66" s="921"/>
      <c r="R66" s="921"/>
      <c r="S66" s="921"/>
      <c r="T66" s="921"/>
      <c r="U66" s="921"/>
      <c r="V66" s="921"/>
      <c r="W66" s="921"/>
      <c r="X66" s="921"/>
      <c r="Y66" s="921"/>
    </row>
    <row r="67" spans="2:25" ht="20.25" customHeight="1">
      <c r="B67" s="921" t="s">
        <v>728</v>
      </c>
      <c r="C67" s="921"/>
      <c r="D67" s="921"/>
      <c r="E67" s="921"/>
      <c r="F67" s="921"/>
      <c r="G67" s="921"/>
      <c r="H67" s="921"/>
      <c r="I67" s="921"/>
      <c r="J67" s="921"/>
      <c r="K67" s="921"/>
      <c r="L67" s="921"/>
      <c r="M67" s="921"/>
      <c r="N67" s="921"/>
      <c r="O67" s="921"/>
      <c r="P67" s="921"/>
      <c r="Q67" s="921"/>
      <c r="R67" s="921"/>
      <c r="S67" s="921"/>
      <c r="T67" s="921"/>
      <c r="U67" s="921"/>
      <c r="V67" s="921"/>
      <c r="W67" s="921"/>
      <c r="X67" s="921"/>
      <c r="Y67" s="921"/>
    </row>
    <row r="68" spans="2:25" ht="23.25" customHeight="1">
      <c r="B68" s="919" t="s">
        <v>0</v>
      </c>
      <c r="C68" s="919" t="s">
        <v>1</v>
      </c>
      <c r="D68" s="919" t="s">
        <v>2</v>
      </c>
      <c r="E68" s="919" t="s">
        <v>133</v>
      </c>
      <c r="F68" s="919"/>
      <c r="G68" s="919" t="s">
        <v>504</v>
      </c>
      <c r="H68" s="919"/>
      <c r="I68" s="919"/>
      <c r="J68" s="919"/>
      <c r="K68" s="919" t="s">
        <v>656</v>
      </c>
      <c r="L68" s="919" t="s">
        <v>657</v>
      </c>
      <c r="M68" s="919"/>
      <c r="N68" s="919" t="s">
        <v>3</v>
      </c>
      <c r="O68" s="920" t="s">
        <v>32</v>
      </c>
      <c r="P68" s="920"/>
      <c r="Q68" s="920"/>
      <c r="R68" s="920" t="s">
        <v>661</v>
      </c>
      <c r="S68" s="920"/>
      <c r="T68" s="920"/>
      <c r="U68" s="920"/>
      <c r="V68" s="920"/>
      <c r="W68" s="920" t="s">
        <v>667</v>
      </c>
      <c r="X68" s="920" t="s">
        <v>668</v>
      </c>
      <c r="Y68" s="919" t="s">
        <v>4</v>
      </c>
    </row>
    <row r="69" spans="2:25" ht="15.75">
      <c r="B69" s="919"/>
      <c r="C69" s="919"/>
      <c r="D69" s="919"/>
      <c r="E69" s="919" t="s">
        <v>654</v>
      </c>
      <c r="F69" s="919" t="s">
        <v>838</v>
      </c>
      <c r="G69" s="919" t="s">
        <v>5</v>
      </c>
      <c r="H69" s="919" t="s">
        <v>6</v>
      </c>
      <c r="I69" s="919" t="s">
        <v>7</v>
      </c>
      <c r="J69" s="919" t="s">
        <v>8</v>
      </c>
      <c r="K69" s="919"/>
      <c r="L69" s="919" t="s">
        <v>838</v>
      </c>
      <c r="M69" s="919" t="s">
        <v>654</v>
      </c>
      <c r="N69" s="919"/>
      <c r="O69" s="920" t="s">
        <v>658</v>
      </c>
      <c r="P69" s="920" t="s">
        <v>659</v>
      </c>
      <c r="Q69" s="920" t="s">
        <v>660</v>
      </c>
      <c r="R69" s="920" t="s">
        <v>662</v>
      </c>
      <c r="S69" s="920" t="s">
        <v>663</v>
      </c>
      <c r="T69" s="920" t="s">
        <v>664</v>
      </c>
      <c r="U69" s="920" t="s">
        <v>665</v>
      </c>
      <c r="V69" s="920" t="s">
        <v>666</v>
      </c>
      <c r="W69" s="920"/>
      <c r="X69" s="920"/>
      <c r="Y69" s="919"/>
    </row>
    <row r="70" spans="2:25" ht="15.75">
      <c r="B70" s="919"/>
      <c r="C70" s="919"/>
      <c r="D70" s="919"/>
      <c r="E70" s="919"/>
      <c r="F70" s="919"/>
      <c r="G70" s="919"/>
      <c r="H70" s="919"/>
      <c r="I70" s="919"/>
      <c r="J70" s="919"/>
      <c r="K70" s="919"/>
      <c r="L70" s="919"/>
      <c r="M70" s="919"/>
      <c r="N70" s="919"/>
      <c r="O70" s="920"/>
      <c r="P70" s="920"/>
      <c r="Q70" s="920"/>
      <c r="R70" s="920"/>
      <c r="S70" s="920"/>
      <c r="T70" s="920"/>
      <c r="U70" s="920"/>
      <c r="V70" s="920"/>
      <c r="W70" s="920"/>
      <c r="X70" s="920"/>
      <c r="Y70" s="919"/>
    </row>
    <row r="71" spans="2:25" ht="51" customHeight="1">
      <c r="B71" s="936">
        <f>1+B63</f>
        <v>31</v>
      </c>
      <c r="C71" s="923" t="s">
        <v>361</v>
      </c>
      <c r="D71" s="138" t="s">
        <v>362</v>
      </c>
      <c r="E71" s="137">
        <v>6</v>
      </c>
      <c r="F71" s="137">
        <f>+G71+H71</f>
        <v>0</v>
      </c>
      <c r="G71" s="156"/>
      <c r="H71" s="156"/>
      <c r="I71" s="137">
        <v>6</v>
      </c>
      <c r="J71" s="156"/>
      <c r="K71" s="56"/>
      <c r="L71" s="72"/>
      <c r="M71" s="72"/>
      <c r="N71" s="37"/>
      <c r="O71" s="924"/>
      <c r="P71" s="924"/>
      <c r="Q71" s="924"/>
      <c r="R71" s="17"/>
      <c r="S71" s="37"/>
      <c r="T71" s="37"/>
      <c r="U71" s="37"/>
      <c r="V71" s="37"/>
      <c r="W71" s="932"/>
      <c r="X71" s="138"/>
      <c r="Y71" s="924" t="s">
        <v>80</v>
      </c>
    </row>
    <row r="72" spans="2:25" ht="58.5" customHeight="1">
      <c r="B72" s="936"/>
      <c r="C72" s="923"/>
      <c r="D72" s="142" t="s">
        <v>410</v>
      </c>
      <c r="E72" s="137">
        <v>11</v>
      </c>
      <c r="F72" s="137">
        <f aca="true" t="shared" si="3" ref="F72:F81">+G72+H72</f>
        <v>0</v>
      </c>
      <c r="G72" s="156"/>
      <c r="H72" s="156"/>
      <c r="I72" s="137">
        <v>1</v>
      </c>
      <c r="J72" s="137">
        <v>10</v>
      </c>
      <c r="K72" s="37"/>
      <c r="L72" s="72"/>
      <c r="M72" s="72"/>
      <c r="N72" s="64"/>
      <c r="O72" s="924"/>
      <c r="P72" s="924"/>
      <c r="Q72" s="924"/>
      <c r="R72" s="17"/>
      <c r="S72" s="37"/>
      <c r="T72" s="37"/>
      <c r="U72" s="37"/>
      <c r="V72" s="37"/>
      <c r="W72" s="932"/>
      <c r="X72" s="138"/>
      <c r="Y72" s="924"/>
    </row>
    <row r="73" spans="2:25" ht="60" customHeight="1">
      <c r="B73" s="162">
        <f>1+B71</f>
        <v>32</v>
      </c>
      <c r="C73" s="138" t="s">
        <v>411</v>
      </c>
      <c r="D73" s="49" t="s">
        <v>81</v>
      </c>
      <c r="E73" s="37">
        <v>200</v>
      </c>
      <c r="F73" s="137">
        <f t="shared" si="3"/>
        <v>100</v>
      </c>
      <c r="G73" s="37">
        <v>50</v>
      </c>
      <c r="H73" s="37">
        <v>50</v>
      </c>
      <c r="I73" s="56">
        <v>50</v>
      </c>
      <c r="J73" s="37">
        <v>50</v>
      </c>
      <c r="K73" s="37"/>
      <c r="L73" s="8"/>
      <c r="M73" s="246"/>
      <c r="N73" s="37"/>
      <c r="O73" s="924"/>
      <c r="P73" s="924"/>
      <c r="Q73" s="924"/>
      <c r="R73" s="17"/>
      <c r="S73" s="73"/>
      <c r="T73" s="73"/>
      <c r="U73" s="74"/>
      <c r="V73" s="8"/>
      <c r="W73" s="17"/>
      <c r="X73" s="17"/>
      <c r="Y73" s="37" t="s">
        <v>80</v>
      </c>
    </row>
    <row r="74" spans="2:25" ht="66" customHeight="1">
      <c r="B74" s="949">
        <f>1+B73</f>
        <v>33</v>
      </c>
      <c r="C74" s="944" t="s">
        <v>82</v>
      </c>
      <c r="D74" s="138" t="s">
        <v>412</v>
      </c>
      <c r="E74" s="37">
        <v>10</v>
      </c>
      <c r="F74" s="137">
        <f t="shared" si="3"/>
        <v>5</v>
      </c>
      <c r="G74" s="56"/>
      <c r="H74" s="56">
        <v>5</v>
      </c>
      <c r="I74" s="56">
        <v>5</v>
      </c>
      <c r="J74" s="56"/>
      <c r="K74" s="37"/>
      <c r="L74" s="72"/>
      <c r="M74" s="72"/>
      <c r="N74" s="177"/>
      <c r="O74" s="924"/>
      <c r="P74" s="924"/>
      <c r="Q74" s="924"/>
      <c r="R74" s="17"/>
      <c r="S74" s="933"/>
      <c r="T74" s="37"/>
      <c r="U74" s="924"/>
      <c r="V74" s="37"/>
      <c r="W74" s="247"/>
      <c r="X74" s="17"/>
      <c r="Y74" s="165" t="s">
        <v>80</v>
      </c>
    </row>
    <row r="75" spans="2:25" ht="66.75" customHeight="1">
      <c r="B75" s="949"/>
      <c r="C75" s="944"/>
      <c r="D75" s="57" t="s">
        <v>83</v>
      </c>
      <c r="E75" s="37">
        <v>11</v>
      </c>
      <c r="F75" s="137">
        <f t="shared" si="3"/>
        <v>0</v>
      </c>
      <c r="G75" s="178"/>
      <c r="H75" s="178"/>
      <c r="I75" s="56">
        <v>5</v>
      </c>
      <c r="J75" s="56">
        <v>6</v>
      </c>
      <c r="K75" s="37"/>
      <c r="L75" s="72"/>
      <c r="M75" s="72"/>
      <c r="N75" s="17"/>
      <c r="O75" s="924"/>
      <c r="P75" s="924"/>
      <c r="Q75" s="924"/>
      <c r="R75" s="17"/>
      <c r="S75" s="933"/>
      <c r="T75" s="37"/>
      <c r="U75" s="924"/>
      <c r="V75" s="37"/>
      <c r="W75" s="64"/>
      <c r="X75" s="17"/>
      <c r="Y75" s="165" t="s">
        <v>80</v>
      </c>
    </row>
    <row r="76" spans="2:25" ht="75" customHeight="1">
      <c r="B76" s="149">
        <f>1+B74</f>
        <v>34</v>
      </c>
      <c r="C76" s="58" t="s">
        <v>368</v>
      </c>
      <c r="D76" s="141" t="s">
        <v>618</v>
      </c>
      <c r="E76" s="19" t="s">
        <v>363</v>
      </c>
      <c r="F76" s="137">
        <f t="shared" si="3"/>
        <v>0</v>
      </c>
      <c r="G76" s="157"/>
      <c r="H76" s="157"/>
      <c r="I76" s="157" t="s">
        <v>364</v>
      </c>
      <c r="J76" s="59"/>
      <c r="K76" s="37"/>
      <c r="L76" s="168"/>
      <c r="M76" s="168"/>
      <c r="N76" s="17"/>
      <c r="O76" s="924"/>
      <c r="P76" s="924"/>
      <c r="Q76" s="924"/>
      <c r="R76" s="17"/>
      <c r="S76" s="76"/>
      <c r="T76" s="17"/>
      <c r="U76" s="17"/>
      <c r="V76" s="17"/>
      <c r="W76" s="64"/>
      <c r="X76" s="138"/>
      <c r="Y76" s="165" t="s">
        <v>80</v>
      </c>
    </row>
    <row r="77" spans="2:25" ht="56.25" customHeight="1">
      <c r="B77" s="949">
        <f>1+B76</f>
        <v>35</v>
      </c>
      <c r="C77" s="944" t="s">
        <v>367</v>
      </c>
      <c r="D77" s="58" t="s">
        <v>413</v>
      </c>
      <c r="E77" s="19">
        <v>8</v>
      </c>
      <c r="F77" s="137">
        <f t="shared" si="3"/>
        <v>0</v>
      </c>
      <c r="G77" s="157"/>
      <c r="H77" s="157"/>
      <c r="I77" s="157"/>
      <c r="J77" s="157">
        <v>8</v>
      </c>
      <c r="K77" s="56"/>
      <c r="L77" s="242"/>
      <c r="M77" s="248"/>
      <c r="N77" s="17"/>
      <c r="O77" s="924"/>
      <c r="P77" s="924"/>
      <c r="Q77" s="924"/>
      <c r="R77" s="17"/>
      <c r="S77" s="929"/>
      <c r="T77" s="17"/>
      <c r="U77" s="17"/>
      <c r="V77" s="17"/>
      <c r="W77" s="64"/>
      <c r="X77" s="138"/>
      <c r="Y77" s="165" t="s">
        <v>80</v>
      </c>
    </row>
    <row r="78" spans="2:25" ht="54.75" customHeight="1">
      <c r="B78" s="949"/>
      <c r="C78" s="944"/>
      <c r="D78" s="58" t="s">
        <v>414</v>
      </c>
      <c r="E78" s="19">
        <v>8</v>
      </c>
      <c r="F78" s="137">
        <f t="shared" si="3"/>
        <v>0</v>
      </c>
      <c r="G78" s="157"/>
      <c r="H78" s="157"/>
      <c r="I78" s="157">
        <v>8</v>
      </c>
      <c r="J78" s="157"/>
      <c r="K78" s="56"/>
      <c r="L78" s="242"/>
      <c r="M78" s="248"/>
      <c r="N78" s="17"/>
      <c r="O78" s="924"/>
      <c r="P78" s="924"/>
      <c r="Q78" s="924"/>
      <c r="R78" s="17"/>
      <c r="S78" s="929"/>
      <c r="T78" s="17"/>
      <c r="U78" s="17"/>
      <c r="V78" s="17"/>
      <c r="W78" s="64"/>
      <c r="X78" s="138"/>
      <c r="Y78" s="165" t="s">
        <v>80</v>
      </c>
    </row>
    <row r="79" spans="2:25" ht="54" customHeight="1">
      <c r="B79" s="149">
        <f>1+B77</f>
        <v>36</v>
      </c>
      <c r="C79" s="141" t="s">
        <v>366</v>
      </c>
      <c r="D79" s="58" t="s">
        <v>365</v>
      </c>
      <c r="E79" s="137">
        <v>3</v>
      </c>
      <c r="F79" s="137">
        <f t="shared" si="3"/>
        <v>0</v>
      </c>
      <c r="G79" s="157"/>
      <c r="H79" s="157"/>
      <c r="I79" s="137">
        <v>1</v>
      </c>
      <c r="J79" s="137">
        <v>2</v>
      </c>
      <c r="K79" s="49"/>
      <c r="L79" s="168"/>
      <c r="M79" s="168"/>
      <c r="N79" s="175"/>
      <c r="O79" s="945"/>
      <c r="P79" s="945"/>
      <c r="Q79" s="945"/>
      <c r="R79" s="75"/>
      <c r="S79" s="75"/>
      <c r="T79" s="75"/>
      <c r="U79" s="75"/>
      <c r="V79" s="75"/>
      <c r="W79" s="75"/>
      <c r="X79" s="58"/>
      <c r="Y79" s="165" t="s">
        <v>80</v>
      </c>
    </row>
    <row r="80" spans="2:25" ht="68.25" customHeight="1">
      <c r="B80" s="149">
        <f>1+B79</f>
        <v>37</v>
      </c>
      <c r="C80" s="138" t="s">
        <v>415</v>
      </c>
      <c r="D80" s="60" t="s">
        <v>416</v>
      </c>
      <c r="E80" s="162">
        <v>1500</v>
      </c>
      <c r="F80" s="137">
        <f t="shared" si="3"/>
        <v>0</v>
      </c>
      <c r="G80" s="61"/>
      <c r="H80" s="61"/>
      <c r="I80" s="162">
        <v>200</v>
      </c>
      <c r="J80" s="162">
        <v>1300</v>
      </c>
      <c r="K80" s="18"/>
      <c r="L80" s="168"/>
      <c r="M80" s="168"/>
      <c r="N80" s="17"/>
      <c r="O80" s="17"/>
      <c r="P80" s="17"/>
      <c r="Q80" s="17"/>
      <c r="R80" s="37"/>
      <c r="S80" s="249"/>
      <c r="T80" s="249"/>
      <c r="U80" s="250"/>
      <c r="V80" s="52"/>
      <c r="W80" s="49"/>
      <c r="X80" s="138"/>
      <c r="Y80" s="924" t="s">
        <v>75</v>
      </c>
    </row>
    <row r="81" spans="2:25" ht="96" customHeight="1">
      <c r="B81" s="149">
        <f>1+B80</f>
        <v>38</v>
      </c>
      <c r="C81" s="142" t="s">
        <v>417</v>
      </c>
      <c r="D81" s="57" t="s">
        <v>84</v>
      </c>
      <c r="E81" s="162">
        <v>2500</v>
      </c>
      <c r="F81" s="137">
        <f t="shared" si="3"/>
        <v>0</v>
      </c>
      <c r="G81" s="61"/>
      <c r="H81" s="61"/>
      <c r="I81" s="162">
        <v>1000</v>
      </c>
      <c r="J81" s="162">
        <v>1500</v>
      </c>
      <c r="K81" s="18"/>
      <c r="L81" s="168"/>
      <c r="M81" s="168"/>
      <c r="N81" s="49"/>
      <c r="O81" s="49"/>
      <c r="P81" s="49"/>
      <c r="Q81" s="49"/>
      <c r="R81" s="37"/>
      <c r="S81" s="49"/>
      <c r="T81" s="49"/>
      <c r="U81" s="49"/>
      <c r="V81" s="52"/>
      <c r="W81" s="49"/>
      <c r="X81" s="142"/>
      <c r="Y81" s="924"/>
    </row>
    <row r="82" spans="2:25" ht="22.5" customHeight="1">
      <c r="B82" s="919" t="s">
        <v>31</v>
      </c>
      <c r="C82" s="919"/>
      <c r="D82" s="919"/>
      <c r="E82" s="919"/>
      <c r="F82" s="919"/>
      <c r="G82" s="919"/>
      <c r="H82" s="919"/>
      <c r="I82" s="919"/>
      <c r="J82" s="919"/>
      <c r="K82" s="919"/>
      <c r="L82" s="919"/>
      <c r="M82" s="919"/>
      <c r="N82" s="919"/>
      <c r="O82" s="919"/>
      <c r="P82" s="919"/>
      <c r="Q82" s="919"/>
      <c r="R82" s="919"/>
      <c r="S82" s="919"/>
      <c r="T82" s="919"/>
      <c r="U82" s="919"/>
      <c r="V82" s="919"/>
      <c r="W82" s="919"/>
      <c r="X82" s="919"/>
      <c r="Y82" s="919"/>
    </row>
    <row r="83" spans="2:25" ht="36.75" customHeight="1">
      <c r="B83" s="921" t="s">
        <v>729</v>
      </c>
      <c r="C83" s="921"/>
      <c r="D83" s="921"/>
      <c r="E83" s="921"/>
      <c r="F83" s="921"/>
      <c r="G83" s="921"/>
      <c r="H83" s="921"/>
      <c r="I83" s="921"/>
      <c r="J83" s="921"/>
      <c r="K83" s="921"/>
      <c r="L83" s="921"/>
      <c r="M83" s="921"/>
      <c r="N83" s="921"/>
      <c r="O83" s="921"/>
      <c r="P83" s="921"/>
      <c r="Q83" s="921"/>
      <c r="R83" s="921"/>
      <c r="S83" s="921"/>
      <c r="T83" s="921"/>
      <c r="U83" s="921"/>
      <c r="V83" s="921"/>
      <c r="W83" s="921"/>
      <c r="X83" s="921"/>
      <c r="Y83" s="921"/>
    </row>
    <row r="84" spans="2:25" ht="21.75" customHeight="1">
      <c r="B84" s="921" t="s">
        <v>730</v>
      </c>
      <c r="C84" s="921"/>
      <c r="D84" s="921"/>
      <c r="E84" s="921"/>
      <c r="F84" s="921"/>
      <c r="G84" s="921"/>
      <c r="H84" s="921"/>
      <c r="I84" s="921"/>
      <c r="J84" s="921"/>
      <c r="K84" s="921"/>
      <c r="L84" s="921"/>
      <c r="M84" s="921"/>
      <c r="N84" s="921"/>
      <c r="O84" s="921"/>
      <c r="P84" s="921"/>
      <c r="Q84" s="921"/>
      <c r="R84" s="921"/>
      <c r="S84" s="921"/>
      <c r="T84" s="921"/>
      <c r="U84" s="921"/>
      <c r="V84" s="921"/>
      <c r="W84" s="921"/>
      <c r="X84" s="921"/>
      <c r="Y84" s="921"/>
    </row>
    <row r="85" spans="2:25" ht="32.25" customHeight="1">
      <c r="B85" s="919" t="s">
        <v>0</v>
      </c>
      <c r="C85" s="919" t="s">
        <v>1</v>
      </c>
      <c r="D85" s="919" t="s">
        <v>2</v>
      </c>
      <c r="E85" s="919" t="s">
        <v>133</v>
      </c>
      <c r="F85" s="919"/>
      <c r="G85" s="919" t="s">
        <v>504</v>
      </c>
      <c r="H85" s="919"/>
      <c r="I85" s="919"/>
      <c r="J85" s="919"/>
      <c r="K85" s="919" t="s">
        <v>656</v>
      </c>
      <c r="L85" s="919" t="s">
        <v>657</v>
      </c>
      <c r="M85" s="919"/>
      <c r="N85" s="919" t="s">
        <v>3</v>
      </c>
      <c r="O85" s="920" t="s">
        <v>32</v>
      </c>
      <c r="P85" s="920"/>
      <c r="Q85" s="920"/>
      <c r="R85" s="920" t="s">
        <v>661</v>
      </c>
      <c r="S85" s="920"/>
      <c r="T85" s="920"/>
      <c r="U85" s="920"/>
      <c r="V85" s="920"/>
      <c r="W85" s="920" t="s">
        <v>667</v>
      </c>
      <c r="X85" s="920" t="s">
        <v>668</v>
      </c>
      <c r="Y85" s="919" t="s">
        <v>4</v>
      </c>
    </row>
    <row r="86" spans="2:25" ht="25.5" customHeight="1">
      <c r="B86" s="919"/>
      <c r="C86" s="919"/>
      <c r="D86" s="919"/>
      <c r="E86" s="919" t="s">
        <v>654</v>
      </c>
      <c r="F86" s="919" t="s">
        <v>838</v>
      </c>
      <c r="G86" s="919" t="s">
        <v>5</v>
      </c>
      <c r="H86" s="919" t="s">
        <v>6</v>
      </c>
      <c r="I86" s="919" t="s">
        <v>7</v>
      </c>
      <c r="J86" s="919" t="s">
        <v>8</v>
      </c>
      <c r="K86" s="919"/>
      <c r="L86" s="919" t="s">
        <v>838</v>
      </c>
      <c r="M86" s="919" t="s">
        <v>654</v>
      </c>
      <c r="N86" s="919"/>
      <c r="O86" s="920" t="s">
        <v>658</v>
      </c>
      <c r="P86" s="920" t="s">
        <v>659</v>
      </c>
      <c r="Q86" s="920" t="s">
        <v>660</v>
      </c>
      <c r="R86" s="920" t="s">
        <v>662</v>
      </c>
      <c r="S86" s="920" t="s">
        <v>663</v>
      </c>
      <c r="T86" s="920" t="s">
        <v>664</v>
      </c>
      <c r="U86" s="920" t="s">
        <v>665</v>
      </c>
      <c r="V86" s="920" t="s">
        <v>666</v>
      </c>
      <c r="W86" s="920"/>
      <c r="X86" s="920"/>
      <c r="Y86" s="919"/>
    </row>
    <row r="87" spans="2:25" ht="31.5" customHeight="1">
      <c r="B87" s="919"/>
      <c r="C87" s="919"/>
      <c r="D87" s="919"/>
      <c r="E87" s="919"/>
      <c r="F87" s="919"/>
      <c r="G87" s="919"/>
      <c r="H87" s="919"/>
      <c r="I87" s="919"/>
      <c r="J87" s="919"/>
      <c r="K87" s="919"/>
      <c r="L87" s="919"/>
      <c r="M87" s="919"/>
      <c r="N87" s="919"/>
      <c r="O87" s="920"/>
      <c r="P87" s="920"/>
      <c r="Q87" s="920"/>
      <c r="R87" s="920"/>
      <c r="S87" s="920"/>
      <c r="T87" s="920"/>
      <c r="U87" s="920"/>
      <c r="V87" s="920"/>
      <c r="W87" s="920"/>
      <c r="X87" s="920"/>
      <c r="Y87" s="919"/>
    </row>
    <row r="88" spans="2:25" ht="63.75" customHeight="1">
      <c r="B88" s="936">
        <f>1+B81</f>
        <v>39</v>
      </c>
      <c r="C88" s="923" t="s">
        <v>418</v>
      </c>
      <c r="D88" s="17" t="s">
        <v>419</v>
      </c>
      <c r="E88" s="51">
        <v>1170</v>
      </c>
      <c r="F88" s="37">
        <f>+G88+H88</f>
        <v>710</v>
      </c>
      <c r="G88" s="37">
        <v>100</v>
      </c>
      <c r="H88" s="37">
        <v>610</v>
      </c>
      <c r="I88" s="37">
        <v>200</v>
      </c>
      <c r="J88" s="37">
        <v>260</v>
      </c>
      <c r="K88" s="37"/>
      <c r="L88" s="8"/>
      <c r="M88" s="251"/>
      <c r="N88" s="17"/>
      <c r="O88" s="37"/>
      <c r="P88" s="37"/>
      <c r="Q88" s="37"/>
      <c r="R88" s="17"/>
      <c r="S88" s="17"/>
      <c r="T88" s="17"/>
      <c r="U88" s="17"/>
      <c r="V88" s="17"/>
      <c r="W88" s="17"/>
      <c r="X88" s="17"/>
      <c r="Y88" s="924" t="s">
        <v>85</v>
      </c>
    </row>
    <row r="89" spans="2:25" ht="51.75" customHeight="1">
      <c r="B89" s="922"/>
      <c r="C89" s="923"/>
      <c r="D89" s="17" t="s">
        <v>86</v>
      </c>
      <c r="E89" s="37">
        <v>77</v>
      </c>
      <c r="F89" s="37">
        <f>+G89+H89</f>
        <v>52</v>
      </c>
      <c r="G89" s="37">
        <v>30</v>
      </c>
      <c r="H89" s="37">
        <v>22</v>
      </c>
      <c r="I89" s="37">
        <v>10</v>
      </c>
      <c r="J89" s="37">
        <v>15</v>
      </c>
      <c r="K89" s="37"/>
      <c r="L89" s="8"/>
      <c r="M89" s="251"/>
      <c r="N89" s="17"/>
      <c r="O89" s="37"/>
      <c r="P89" s="37"/>
      <c r="Q89" s="37"/>
      <c r="R89" s="17"/>
      <c r="S89" s="17"/>
      <c r="T89" s="17"/>
      <c r="U89" s="17"/>
      <c r="V89" s="17"/>
      <c r="W89" s="17"/>
      <c r="X89" s="17"/>
      <c r="Y89" s="924"/>
    </row>
    <row r="90" spans="2:25" ht="78" customHeight="1">
      <c r="B90" s="922"/>
      <c r="C90" s="923"/>
      <c r="D90" s="17" t="s">
        <v>87</v>
      </c>
      <c r="E90" s="37">
        <v>95</v>
      </c>
      <c r="F90" s="37">
        <f>+G90+H90</f>
        <v>34</v>
      </c>
      <c r="G90" s="37">
        <v>10</v>
      </c>
      <c r="H90" s="37">
        <v>24</v>
      </c>
      <c r="I90" s="37">
        <v>30</v>
      </c>
      <c r="J90" s="37">
        <v>31</v>
      </c>
      <c r="K90" s="37"/>
      <c r="L90" s="251"/>
      <c r="M90" s="251"/>
      <c r="N90" s="17"/>
      <c r="O90" s="62"/>
      <c r="P90" s="62"/>
      <c r="Q90" s="62"/>
      <c r="R90" s="62"/>
      <c r="S90" s="62"/>
      <c r="T90" s="62"/>
      <c r="U90" s="62"/>
      <c r="V90" s="62"/>
      <c r="W90" s="17"/>
      <c r="X90" s="62"/>
      <c r="Y90" s="924"/>
    </row>
    <row r="91" spans="2:25" ht="78" customHeight="1">
      <c r="B91" s="922"/>
      <c r="C91" s="923"/>
      <c r="D91" s="17" t="s">
        <v>420</v>
      </c>
      <c r="E91" s="137">
        <v>287</v>
      </c>
      <c r="F91" s="37">
        <f>+G91+H91</f>
        <v>118</v>
      </c>
      <c r="G91" s="37">
        <v>29</v>
      </c>
      <c r="H91" s="37">
        <v>89</v>
      </c>
      <c r="I91" s="37">
        <v>50</v>
      </c>
      <c r="J91" s="37">
        <v>119</v>
      </c>
      <c r="K91" s="37"/>
      <c r="L91" s="8"/>
      <c r="M91" s="251"/>
      <c r="N91" s="17"/>
      <c r="O91" s="62"/>
      <c r="P91" s="62"/>
      <c r="Q91" s="62"/>
      <c r="R91" s="62"/>
      <c r="S91" s="62"/>
      <c r="T91" s="62"/>
      <c r="U91" s="62"/>
      <c r="V91" s="62"/>
      <c r="W91" s="17"/>
      <c r="X91" s="62"/>
      <c r="Y91" s="924"/>
    </row>
    <row r="92" spans="2:25" ht="18.75" customHeight="1">
      <c r="B92" s="919" t="s">
        <v>31</v>
      </c>
      <c r="C92" s="919"/>
      <c r="D92" s="919"/>
      <c r="E92" s="919"/>
      <c r="F92" s="919"/>
      <c r="G92" s="919"/>
      <c r="H92" s="919"/>
      <c r="I92" s="919"/>
      <c r="J92" s="919"/>
      <c r="K92" s="919"/>
      <c r="L92" s="919"/>
      <c r="M92" s="919"/>
      <c r="N92" s="919"/>
      <c r="O92" s="919"/>
      <c r="P92" s="919"/>
      <c r="Q92" s="919"/>
      <c r="R92" s="919"/>
      <c r="S92" s="919"/>
      <c r="T92" s="919"/>
      <c r="U92" s="919"/>
      <c r="V92" s="919"/>
      <c r="W92" s="919"/>
      <c r="X92" s="919"/>
      <c r="Y92" s="919"/>
    </row>
    <row r="93" spans="2:25" ht="25.5" customHeight="1">
      <c r="B93" s="921" t="s">
        <v>731</v>
      </c>
      <c r="C93" s="921"/>
      <c r="D93" s="921"/>
      <c r="E93" s="921"/>
      <c r="F93" s="921"/>
      <c r="G93" s="921"/>
      <c r="H93" s="921"/>
      <c r="I93" s="921"/>
      <c r="J93" s="921"/>
      <c r="K93" s="921"/>
      <c r="L93" s="921"/>
      <c r="M93" s="921"/>
      <c r="N93" s="921"/>
      <c r="O93" s="921"/>
      <c r="P93" s="921"/>
      <c r="Q93" s="921"/>
      <c r="R93" s="921"/>
      <c r="S93" s="921"/>
      <c r="T93" s="921"/>
      <c r="U93" s="921"/>
      <c r="V93" s="921"/>
      <c r="W93" s="921"/>
      <c r="X93" s="921"/>
      <c r="Y93" s="921"/>
    </row>
    <row r="94" spans="2:25" ht="22.5" customHeight="1">
      <c r="B94" s="921" t="s">
        <v>730</v>
      </c>
      <c r="C94" s="921"/>
      <c r="D94" s="921"/>
      <c r="E94" s="921"/>
      <c r="F94" s="921"/>
      <c r="G94" s="921"/>
      <c r="H94" s="921"/>
      <c r="I94" s="921"/>
      <c r="J94" s="921"/>
      <c r="K94" s="921"/>
      <c r="L94" s="921"/>
      <c r="M94" s="921"/>
      <c r="N94" s="921"/>
      <c r="O94" s="921"/>
      <c r="P94" s="921"/>
      <c r="Q94" s="921"/>
      <c r="R94" s="921"/>
      <c r="S94" s="921"/>
      <c r="T94" s="921"/>
      <c r="U94" s="921"/>
      <c r="V94" s="921"/>
      <c r="W94" s="921"/>
      <c r="X94" s="921"/>
      <c r="Y94" s="921"/>
    </row>
    <row r="95" spans="2:25" ht="22.5" customHeight="1">
      <c r="B95" s="919" t="s">
        <v>0</v>
      </c>
      <c r="C95" s="919" t="s">
        <v>1</v>
      </c>
      <c r="D95" s="919" t="s">
        <v>2</v>
      </c>
      <c r="E95" s="919" t="s">
        <v>133</v>
      </c>
      <c r="F95" s="919"/>
      <c r="G95" s="919" t="s">
        <v>504</v>
      </c>
      <c r="H95" s="919"/>
      <c r="I95" s="919"/>
      <c r="J95" s="919"/>
      <c r="K95" s="919" t="s">
        <v>656</v>
      </c>
      <c r="L95" s="919" t="s">
        <v>657</v>
      </c>
      <c r="M95" s="919"/>
      <c r="N95" s="919" t="s">
        <v>3</v>
      </c>
      <c r="O95" s="920" t="s">
        <v>32</v>
      </c>
      <c r="P95" s="920"/>
      <c r="Q95" s="920"/>
      <c r="R95" s="920" t="s">
        <v>661</v>
      </c>
      <c r="S95" s="920"/>
      <c r="T95" s="920"/>
      <c r="U95" s="920"/>
      <c r="V95" s="920"/>
      <c r="W95" s="920" t="s">
        <v>667</v>
      </c>
      <c r="X95" s="920" t="s">
        <v>668</v>
      </c>
      <c r="Y95" s="919" t="s">
        <v>4</v>
      </c>
    </row>
    <row r="96" spans="2:25" ht="15.75">
      <c r="B96" s="919"/>
      <c r="C96" s="919"/>
      <c r="D96" s="919"/>
      <c r="E96" s="919" t="s">
        <v>654</v>
      </c>
      <c r="F96" s="919" t="s">
        <v>838</v>
      </c>
      <c r="G96" s="919" t="s">
        <v>5</v>
      </c>
      <c r="H96" s="919" t="s">
        <v>6</v>
      </c>
      <c r="I96" s="919" t="s">
        <v>7</v>
      </c>
      <c r="J96" s="919" t="s">
        <v>8</v>
      </c>
      <c r="K96" s="919"/>
      <c r="L96" s="919" t="s">
        <v>838</v>
      </c>
      <c r="M96" s="919" t="s">
        <v>654</v>
      </c>
      <c r="N96" s="919"/>
      <c r="O96" s="920" t="s">
        <v>658</v>
      </c>
      <c r="P96" s="920" t="s">
        <v>659</v>
      </c>
      <c r="Q96" s="920" t="s">
        <v>660</v>
      </c>
      <c r="R96" s="920" t="s">
        <v>662</v>
      </c>
      <c r="S96" s="920" t="s">
        <v>663</v>
      </c>
      <c r="T96" s="920" t="s">
        <v>664</v>
      </c>
      <c r="U96" s="920" t="s">
        <v>665</v>
      </c>
      <c r="V96" s="920" t="s">
        <v>666</v>
      </c>
      <c r="W96" s="920"/>
      <c r="X96" s="920"/>
      <c r="Y96" s="919"/>
    </row>
    <row r="97" spans="2:27" ht="15.75">
      <c r="B97" s="919"/>
      <c r="C97" s="919"/>
      <c r="D97" s="919"/>
      <c r="E97" s="919"/>
      <c r="F97" s="919"/>
      <c r="G97" s="919"/>
      <c r="H97" s="919"/>
      <c r="I97" s="919"/>
      <c r="J97" s="919"/>
      <c r="K97" s="919"/>
      <c r="L97" s="919"/>
      <c r="M97" s="919"/>
      <c r="N97" s="919"/>
      <c r="O97" s="920"/>
      <c r="P97" s="920"/>
      <c r="Q97" s="920"/>
      <c r="R97" s="920"/>
      <c r="S97" s="920"/>
      <c r="T97" s="920"/>
      <c r="U97" s="920"/>
      <c r="V97" s="920"/>
      <c r="W97" s="920"/>
      <c r="X97" s="920"/>
      <c r="Y97" s="919"/>
      <c r="Z97" s="4"/>
      <c r="AA97" s="4"/>
    </row>
    <row r="98" spans="2:27" ht="108.75" customHeight="1">
      <c r="B98" s="936">
        <f>1+B88</f>
        <v>40</v>
      </c>
      <c r="C98" s="923" t="s">
        <v>88</v>
      </c>
      <c r="D98" s="63" t="s">
        <v>732</v>
      </c>
      <c r="E98" s="2">
        <v>404806</v>
      </c>
      <c r="F98" s="2" t="s">
        <v>840</v>
      </c>
      <c r="G98" s="2" t="s">
        <v>421</v>
      </c>
      <c r="H98" s="2" t="s">
        <v>421</v>
      </c>
      <c r="I98" s="2" t="s">
        <v>421</v>
      </c>
      <c r="J98" s="2" t="s">
        <v>421</v>
      </c>
      <c r="K98" s="51"/>
      <c r="L98" s="8"/>
      <c r="M98" s="8"/>
      <c r="N98" s="64"/>
      <c r="O98" s="51"/>
      <c r="P98" s="51"/>
      <c r="Q98" s="51"/>
      <c r="R98" s="37"/>
      <c r="S98" s="212"/>
      <c r="T98" s="212"/>
      <c r="U98" s="212"/>
      <c r="V98" s="37"/>
      <c r="W98" s="17"/>
      <c r="X98" s="137"/>
      <c r="Y98" s="922" t="s">
        <v>85</v>
      </c>
      <c r="Z98" s="4"/>
      <c r="AA98" s="4"/>
    </row>
    <row r="99" spans="2:27" ht="63">
      <c r="B99" s="922"/>
      <c r="C99" s="923"/>
      <c r="D99" s="63" t="s">
        <v>733</v>
      </c>
      <c r="E99" s="2">
        <v>31893</v>
      </c>
      <c r="F99" s="47">
        <f>+G99+H99</f>
        <v>56</v>
      </c>
      <c r="G99" s="47">
        <v>25</v>
      </c>
      <c r="H99" s="47">
        <v>31</v>
      </c>
      <c r="I99" s="2">
        <v>893</v>
      </c>
      <c r="J99" s="47">
        <v>31.893</v>
      </c>
      <c r="K99" s="51"/>
      <c r="L99" s="8"/>
      <c r="M99" s="8"/>
      <c r="N99" s="64"/>
      <c r="O99" s="51"/>
      <c r="P99" s="51"/>
      <c r="Q99" s="51"/>
      <c r="R99" s="37"/>
      <c r="S99" s="212"/>
      <c r="T99" s="212"/>
      <c r="U99" s="37"/>
      <c r="V99" s="37"/>
      <c r="W99" s="17"/>
      <c r="X99" s="137"/>
      <c r="Y99" s="922"/>
      <c r="Z99" s="4"/>
      <c r="AA99" s="4"/>
    </row>
    <row r="100" spans="2:27" ht="78.75">
      <c r="B100" s="922"/>
      <c r="C100" s="923"/>
      <c r="D100" s="57" t="s">
        <v>734</v>
      </c>
      <c r="E100" s="2">
        <v>121557</v>
      </c>
      <c r="F100" s="2">
        <v>0</v>
      </c>
      <c r="G100" s="2">
        <v>0</v>
      </c>
      <c r="H100" s="2">
        <v>0</v>
      </c>
      <c r="I100" s="2">
        <f>E100</f>
        <v>121557</v>
      </c>
      <c r="J100" s="2">
        <f>E100</f>
        <v>121557</v>
      </c>
      <c r="K100" s="51"/>
      <c r="L100" s="187"/>
      <c r="M100" s="8"/>
      <c r="N100" s="64"/>
      <c r="O100" s="37"/>
      <c r="P100" s="51"/>
      <c r="Q100" s="51"/>
      <c r="R100" s="37"/>
      <c r="S100" s="212"/>
      <c r="T100" s="212"/>
      <c r="U100" s="212"/>
      <c r="V100" s="37"/>
      <c r="W100" s="17"/>
      <c r="X100" s="137"/>
      <c r="Y100" s="922"/>
      <c r="Z100" s="4"/>
      <c r="AA100" s="4"/>
    </row>
    <row r="101" spans="2:27" ht="67.5" customHeight="1">
      <c r="B101" s="928"/>
      <c r="C101" s="937"/>
      <c r="D101" s="935" t="s">
        <v>422</v>
      </c>
      <c r="E101" s="923" t="s">
        <v>735</v>
      </c>
      <c r="F101" s="2" t="s">
        <v>841</v>
      </c>
      <c r="G101" s="2" t="s">
        <v>423</v>
      </c>
      <c r="H101" s="2" t="s">
        <v>424</v>
      </c>
      <c r="I101" s="2" t="s">
        <v>425</v>
      </c>
      <c r="J101" s="2" t="s">
        <v>426</v>
      </c>
      <c r="K101" s="933"/>
      <c r="L101" s="941"/>
      <c r="M101" s="941"/>
      <c r="N101" s="65"/>
      <c r="O101" s="51"/>
      <c r="P101" s="182"/>
      <c r="Q101" s="182"/>
      <c r="R101" s="182"/>
      <c r="S101" s="933"/>
      <c r="T101" s="933"/>
      <c r="U101" s="933"/>
      <c r="V101" s="182"/>
      <c r="W101" s="931"/>
      <c r="X101" s="67"/>
      <c r="Y101" s="922"/>
      <c r="Z101" s="4"/>
      <c r="AA101" s="4"/>
    </row>
    <row r="102" spans="2:25" ht="106.5" customHeight="1">
      <c r="B102" s="928"/>
      <c r="C102" s="937"/>
      <c r="D102" s="935"/>
      <c r="E102" s="923"/>
      <c r="F102" s="142" t="s">
        <v>842</v>
      </c>
      <c r="G102" s="142" t="s">
        <v>427</v>
      </c>
      <c r="H102" s="142" t="s">
        <v>428</v>
      </c>
      <c r="I102" s="142" t="s">
        <v>429</v>
      </c>
      <c r="J102" s="142" t="s">
        <v>430</v>
      </c>
      <c r="K102" s="933"/>
      <c r="L102" s="941"/>
      <c r="M102" s="941"/>
      <c r="N102" s="66"/>
      <c r="O102" s="37"/>
      <c r="P102" s="49"/>
      <c r="Q102" s="49"/>
      <c r="R102" s="49"/>
      <c r="S102" s="933"/>
      <c r="T102" s="933"/>
      <c r="U102" s="933"/>
      <c r="V102" s="49"/>
      <c r="W102" s="931"/>
      <c r="X102" s="142"/>
      <c r="Y102" s="922"/>
    </row>
    <row r="103" spans="2:25" ht="62.25" customHeight="1">
      <c r="B103" s="928"/>
      <c r="C103" s="937"/>
      <c r="D103" s="63" t="s">
        <v>89</v>
      </c>
      <c r="E103" s="37" t="s">
        <v>90</v>
      </c>
      <c r="F103" s="2">
        <f>+G103+H103</f>
        <v>820</v>
      </c>
      <c r="G103" s="2">
        <v>372</v>
      </c>
      <c r="H103" s="2">
        <v>448</v>
      </c>
      <c r="I103" s="2">
        <v>694</v>
      </c>
      <c r="J103" s="2">
        <v>992</v>
      </c>
      <c r="K103" s="51"/>
      <c r="L103" s="246"/>
      <c r="M103" s="8"/>
      <c r="N103" s="49"/>
      <c r="O103" s="51"/>
      <c r="P103" s="37"/>
      <c r="Q103" s="37"/>
      <c r="R103" s="49"/>
      <c r="S103" s="49"/>
      <c r="T103" s="49"/>
      <c r="U103" s="49"/>
      <c r="V103" s="49"/>
      <c r="W103" s="17"/>
      <c r="X103" s="142"/>
      <c r="Y103" s="922"/>
    </row>
    <row r="104" spans="2:25" ht="231.75" customHeight="1">
      <c r="B104" s="162">
        <f>1+B98</f>
        <v>41</v>
      </c>
      <c r="C104" s="142" t="s">
        <v>91</v>
      </c>
      <c r="D104" s="142" t="s">
        <v>92</v>
      </c>
      <c r="E104" s="28" t="s">
        <v>736</v>
      </c>
      <c r="F104" s="176" t="s">
        <v>843</v>
      </c>
      <c r="G104" s="176" t="s">
        <v>737</v>
      </c>
      <c r="H104" s="176" t="s">
        <v>738</v>
      </c>
      <c r="I104" s="176" t="s">
        <v>739</v>
      </c>
      <c r="J104" s="28" t="s">
        <v>740</v>
      </c>
      <c r="K104" s="51"/>
      <c r="L104" s="8"/>
      <c r="M104" s="8"/>
      <c r="N104" s="49"/>
      <c r="O104" s="51"/>
      <c r="P104" s="252"/>
      <c r="Q104" s="252"/>
      <c r="R104" s="49"/>
      <c r="S104" s="49"/>
      <c r="T104" s="49"/>
      <c r="U104" s="49"/>
      <c r="V104" s="49"/>
      <c r="W104" s="17"/>
      <c r="X104" s="142"/>
      <c r="Y104" s="137" t="s">
        <v>85</v>
      </c>
    </row>
    <row r="105" spans="2:25" ht="27.75" customHeight="1">
      <c r="B105" s="919" t="s">
        <v>31</v>
      </c>
      <c r="C105" s="919"/>
      <c r="D105" s="919"/>
      <c r="E105" s="919"/>
      <c r="F105" s="919"/>
      <c r="G105" s="919"/>
      <c r="H105" s="919"/>
      <c r="I105" s="919"/>
      <c r="J105" s="919"/>
      <c r="K105" s="919"/>
      <c r="L105" s="919"/>
      <c r="M105" s="919"/>
      <c r="N105" s="919"/>
      <c r="O105" s="919"/>
      <c r="P105" s="919"/>
      <c r="Q105" s="919"/>
      <c r="R105" s="919"/>
      <c r="S105" s="919"/>
      <c r="T105" s="919"/>
      <c r="U105" s="919"/>
      <c r="V105" s="919"/>
      <c r="W105" s="919"/>
      <c r="X105" s="919"/>
      <c r="Y105" s="919"/>
    </row>
    <row r="106" spans="2:25" ht="45.75" customHeight="1">
      <c r="B106" s="921" t="s">
        <v>729</v>
      </c>
      <c r="C106" s="921"/>
      <c r="D106" s="921"/>
      <c r="E106" s="921"/>
      <c r="F106" s="921"/>
      <c r="G106" s="921"/>
      <c r="H106" s="921"/>
      <c r="I106" s="921"/>
      <c r="J106" s="921"/>
      <c r="K106" s="921"/>
      <c r="L106" s="921"/>
      <c r="M106" s="921"/>
      <c r="N106" s="921"/>
      <c r="O106" s="921"/>
      <c r="P106" s="921"/>
      <c r="Q106" s="921"/>
      <c r="R106" s="921"/>
      <c r="S106" s="921"/>
      <c r="T106" s="921"/>
      <c r="U106" s="921"/>
      <c r="V106" s="921"/>
      <c r="W106" s="921"/>
      <c r="X106" s="921"/>
      <c r="Y106" s="921"/>
    </row>
    <row r="107" spans="2:25" ht="21.75" customHeight="1">
      <c r="B107" s="921" t="s">
        <v>730</v>
      </c>
      <c r="C107" s="921"/>
      <c r="D107" s="921"/>
      <c r="E107" s="921"/>
      <c r="F107" s="921"/>
      <c r="G107" s="921"/>
      <c r="H107" s="921"/>
      <c r="I107" s="921"/>
      <c r="J107" s="921"/>
      <c r="K107" s="921"/>
      <c r="L107" s="921"/>
      <c r="M107" s="921"/>
      <c r="N107" s="921"/>
      <c r="O107" s="921"/>
      <c r="P107" s="921"/>
      <c r="Q107" s="921"/>
      <c r="R107" s="921"/>
      <c r="S107" s="921"/>
      <c r="T107" s="921"/>
      <c r="U107" s="921"/>
      <c r="V107" s="921"/>
      <c r="W107" s="921"/>
      <c r="X107" s="921"/>
      <c r="Y107" s="921"/>
    </row>
    <row r="108" spans="2:25" ht="39.75" customHeight="1">
      <c r="B108" s="919" t="s">
        <v>0</v>
      </c>
      <c r="C108" s="919" t="s">
        <v>1</v>
      </c>
      <c r="D108" s="919" t="s">
        <v>2</v>
      </c>
      <c r="E108" s="919" t="s">
        <v>133</v>
      </c>
      <c r="F108" s="919"/>
      <c r="G108" s="919" t="s">
        <v>504</v>
      </c>
      <c r="H108" s="919"/>
      <c r="I108" s="919"/>
      <c r="J108" s="919"/>
      <c r="K108" s="919" t="s">
        <v>656</v>
      </c>
      <c r="L108" s="919" t="s">
        <v>657</v>
      </c>
      <c r="M108" s="919"/>
      <c r="N108" s="919" t="s">
        <v>3</v>
      </c>
      <c r="O108" s="920" t="s">
        <v>32</v>
      </c>
      <c r="P108" s="920"/>
      <c r="Q108" s="920"/>
      <c r="R108" s="920" t="s">
        <v>661</v>
      </c>
      <c r="S108" s="920"/>
      <c r="T108" s="920"/>
      <c r="U108" s="920"/>
      <c r="V108" s="920"/>
      <c r="W108" s="920" t="s">
        <v>667</v>
      </c>
      <c r="X108" s="920" t="s">
        <v>668</v>
      </c>
      <c r="Y108" s="919" t="s">
        <v>4</v>
      </c>
    </row>
    <row r="109" spans="2:25" ht="15.75">
      <c r="B109" s="919"/>
      <c r="C109" s="919"/>
      <c r="D109" s="919"/>
      <c r="E109" s="919" t="s">
        <v>654</v>
      </c>
      <c r="F109" s="919" t="s">
        <v>838</v>
      </c>
      <c r="G109" s="919" t="s">
        <v>5</v>
      </c>
      <c r="H109" s="919" t="s">
        <v>6</v>
      </c>
      <c r="I109" s="919" t="s">
        <v>7</v>
      </c>
      <c r="J109" s="919" t="s">
        <v>8</v>
      </c>
      <c r="K109" s="919"/>
      <c r="L109" s="919" t="s">
        <v>838</v>
      </c>
      <c r="M109" s="919" t="s">
        <v>654</v>
      </c>
      <c r="N109" s="919"/>
      <c r="O109" s="920" t="s">
        <v>658</v>
      </c>
      <c r="P109" s="920" t="s">
        <v>659</v>
      </c>
      <c r="Q109" s="920" t="s">
        <v>660</v>
      </c>
      <c r="R109" s="920" t="s">
        <v>662</v>
      </c>
      <c r="S109" s="920" t="s">
        <v>663</v>
      </c>
      <c r="T109" s="920" t="s">
        <v>664</v>
      </c>
      <c r="U109" s="920" t="s">
        <v>665</v>
      </c>
      <c r="V109" s="920" t="s">
        <v>666</v>
      </c>
      <c r="W109" s="920"/>
      <c r="X109" s="920"/>
      <c r="Y109" s="919"/>
    </row>
    <row r="110" spans="2:25" ht="15.75">
      <c r="B110" s="919"/>
      <c r="C110" s="919"/>
      <c r="D110" s="919"/>
      <c r="E110" s="919"/>
      <c r="F110" s="919"/>
      <c r="G110" s="919"/>
      <c r="H110" s="919"/>
      <c r="I110" s="919"/>
      <c r="J110" s="919"/>
      <c r="K110" s="919"/>
      <c r="L110" s="919"/>
      <c r="M110" s="919"/>
      <c r="N110" s="919"/>
      <c r="O110" s="920"/>
      <c r="P110" s="920"/>
      <c r="Q110" s="920"/>
      <c r="R110" s="920"/>
      <c r="S110" s="920"/>
      <c r="T110" s="920"/>
      <c r="U110" s="920"/>
      <c r="V110" s="920"/>
      <c r="W110" s="920"/>
      <c r="X110" s="920"/>
      <c r="Y110" s="919"/>
    </row>
    <row r="111" spans="2:25" ht="31.5">
      <c r="B111" s="936">
        <f>1+B104</f>
        <v>42</v>
      </c>
      <c r="C111" s="923" t="s">
        <v>647</v>
      </c>
      <c r="D111" s="142" t="s">
        <v>257</v>
      </c>
      <c r="E111" s="35">
        <v>300</v>
      </c>
      <c r="F111" s="55">
        <f>+G111+H111</f>
        <v>140</v>
      </c>
      <c r="G111" s="55">
        <v>60</v>
      </c>
      <c r="H111" s="55">
        <v>80</v>
      </c>
      <c r="I111" s="55">
        <v>80</v>
      </c>
      <c r="J111" s="55">
        <v>80</v>
      </c>
      <c r="K111" s="35"/>
      <c r="L111" s="241"/>
      <c r="M111" s="241"/>
      <c r="N111" s="49"/>
      <c r="O111" s="56"/>
      <c r="P111" s="56"/>
      <c r="Q111" s="56"/>
      <c r="R111" s="56"/>
      <c r="S111" s="212"/>
      <c r="T111" s="212"/>
      <c r="U111" s="212"/>
      <c r="V111" s="94"/>
      <c r="W111" s="17"/>
      <c r="X111" s="137"/>
      <c r="Y111" s="157" t="s">
        <v>49</v>
      </c>
    </row>
    <row r="112" spans="2:25" ht="31.5">
      <c r="B112" s="936"/>
      <c r="C112" s="923"/>
      <c r="D112" s="940" t="s">
        <v>258</v>
      </c>
      <c r="E112" s="70" t="s">
        <v>673</v>
      </c>
      <c r="F112" s="55">
        <f aca="true" t="shared" si="4" ref="F112:F119">+G112+H112</f>
        <v>2000</v>
      </c>
      <c r="G112" s="55">
        <v>1000</v>
      </c>
      <c r="H112" s="55">
        <v>1000</v>
      </c>
      <c r="I112" s="55">
        <v>1500</v>
      </c>
      <c r="J112" s="55">
        <v>1500</v>
      </c>
      <c r="K112" s="35"/>
      <c r="L112" s="925"/>
      <c r="M112" s="927"/>
      <c r="N112" s="17"/>
      <c r="O112" s="37"/>
      <c r="P112" s="51"/>
      <c r="Q112" s="51"/>
      <c r="R112" s="51"/>
      <c r="S112" s="212"/>
      <c r="T112" s="212"/>
      <c r="U112" s="212"/>
      <c r="V112" s="94"/>
      <c r="W112" s="182"/>
      <c r="X112" s="36" t="s">
        <v>672</v>
      </c>
      <c r="Y112" s="928" t="s">
        <v>49</v>
      </c>
    </row>
    <row r="113" spans="2:25" ht="31.5">
      <c r="B113" s="936"/>
      <c r="C113" s="923"/>
      <c r="D113" s="940"/>
      <c r="E113" s="70" t="s">
        <v>648</v>
      </c>
      <c r="F113" s="55">
        <f t="shared" si="4"/>
        <v>1.25</v>
      </c>
      <c r="G113" s="32"/>
      <c r="H113" s="32">
        <v>1.25</v>
      </c>
      <c r="I113" s="32">
        <v>1.25</v>
      </c>
      <c r="J113" s="32"/>
      <c r="K113" s="253"/>
      <c r="L113" s="925"/>
      <c r="M113" s="927"/>
      <c r="N113" s="17"/>
      <c r="O113" s="37"/>
      <c r="P113" s="37"/>
      <c r="Q113" s="37"/>
      <c r="R113" s="37"/>
      <c r="S113" s="212"/>
      <c r="T113" s="212"/>
      <c r="U113" s="212"/>
      <c r="V113" s="94"/>
      <c r="W113" s="182"/>
      <c r="X113" s="2"/>
      <c r="Y113" s="928"/>
    </row>
    <row r="114" spans="2:25" ht="31.5">
      <c r="B114" s="936"/>
      <c r="C114" s="923"/>
      <c r="D114" s="940"/>
      <c r="E114" s="67" t="s">
        <v>649</v>
      </c>
      <c r="F114" s="55">
        <f t="shared" si="4"/>
        <v>0</v>
      </c>
      <c r="G114" s="2"/>
      <c r="H114" s="2"/>
      <c r="I114" s="55">
        <v>500</v>
      </c>
      <c r="J114" s="55"/>
      <c r="K114" s="35"/>
      <c r="L114" s="925"/>
      <c r="M114" s="927"/>
      <c r="N114" s="17"/>
      <c r="O114" s="37"/>
      <c r="P114" s="37"/>
      <c r="Q114" s="37"/>
      <c r="R114" s="37"/>
      <c r="S114" s="212"/>
      <c r="T114" s="212"/>
      <c r="U114" s="212"/>
      <c r="V114" s="94"/>
      <c r="W114" s="182"/>
      <c r="X114" s="2"/>
      <c r="Y114" s="928"/>
    </row>
    <row r="115" spans="2:25" ht="31.5">
      <c r="B115" s="936"/>
      <c r="C115" s="923"/>
      <c r="D115" s="940"/>
      <c r="E115" s="67" t="s">
        <v>650</v>
      </c>
      <c r="F115" s="55">
        <f t="shared" si="4"/>
        <v>0</v>
      </c>
      <c r="G115" s="2"/>
      <c r="H115" s="2"/>
      <c r="I115" s="55">
        <v>10</v>
      </c>
      <c r="J115" s="55">
        <v>10</v>
      </c>
      <c r="K115" s="35"/>
      <c r="L115" s="925"/>
      <c r="M115" s="927"/>
      <c r="N115" s="17"/>
      <c r="O115" s="37"/>
      <c r="P115" s="37"/>
      <c r="Q115" s="37"/>
      <c r="R115" s="37"/>
      <c r="S115" s="212"/>
      <c r="T115" s="212"/>
      <c r="U115" s="212"/>
      <c r="V115" s="94"/>
      <c r="W115" s="182"/>
      <c r="X115" s="2"/>
      <c r="Y115" s="928"/>
    </row>
    <row r="116" spans="2:25" ht="69.75" customHeight="1">
      <c r="B116" s="936">
        <f>1+B111</f>
        <v>43</v>
      </c>
      <c r="C116" s="938" t="s">
        <v>741</v>
      </c>
      <c r="D116" s="938" t="s">
        <v>324</v>
      </c>
      <c r="E116" s="142" t="s">
        <v>742</v>
      </c>
      <c r="F116" s="55">
        <f t="shared" si="4"/>
        <v>7191</v>
      </c>
      <c r="G116" s="55">
        <v>2159</v>
      </c>
      <c r="H116" s="55">
        <v>5032</v>
      </c>
      <c r="I116" s="55">
        <v>4884</v>
      </c>
      <c r="J116" s="32" t="s">
        <v>683</v>
      </c>
      <c r="K116" s="35"/>
      <c r="L116" s="925"/>
      <c r="M116" s="926"/>
      <c r="N116" s="49"/>
      <c r="O116" s="212"/>
      <c r="P116" s="212"/>
      <c r="Q116" s="212"/>
      <c r="R116" s="212"/>
      <c r="S116" s="212"/>
      <c r="T116" s="212"/>
      <c r="U116" s="212"/>
      <c r="V116" s="212"/>
      <c r="W116" s="233"/>
      <c r="X116" s="68" t="s">
        <v>680</v>
      </c>
      <c r="Y116" s="959" t="s">
        <v>53</v>
      </c>
    </row>
    <row r="117" spans="2:25" ht="67.5" customHeight="1">
      <c r="B117" s="936"/>
      <c r="C117" s="938"/>
      <c r="D117" s="938"/>
      <c r="E117" s="142" t="s">
        <v>743</v>
      </c>
      <c r="F117" s="55">
        <f t="shared" si="4"/>
        <v>0</v>
      </c>
      <c r="G117" s="55"/>
      <c r="H117" s="55"/>
      <c r="I117" s="55"/>
      <c r="J117" s="55">
        <v>50</v>
      </c>
      <c r="K117" s="35"/>
      <c r="L117" s="925"/>
      <c r="M117" s="926"/>
      <c r="N117" s="49"/>
      <c r="O117" s="212"/>
      <c r="P117" s="212"/>
      <c r="Q117" s="212"/>
      <c r="R117" s="212"/>
      <c r="S117" s="212"/>
      <c r="T117" s="212"/>
      <c r="U117" s="212"/>
      <c r="V117" s="212"/>
      <c r="W117" s="233"/>
      <c r="X117" s="68" t="s">
        <v>681</v>
      </c>
      <c r="Y117" s="959"/>
    </row>
    <row r="118" spans="2:25" ht="79.5" customHeight="1">
      <c r="B118" s="936"/>
      <c r="C118" s="938"/>
      <c r="D118" s="938"/>
      <c r="E118" s="142" t="s">
        <v>744</v>
      </c>
      <c r="F118" s="55">
        <f t="shared" si="4"/>
        <v>15764</v>
      </c>
      <c r="G118" s="55">
        <v>6931</v>
      </c>
      <c r="H118" s="55">
        <v>8833</v>
      </c>
      <c r="I118" s="55">
        <v>10758</v>
      </c>
      <c r="J118" s="55">
        <v>10727</v>
      </c>
      <c r="K118" s="35"/>
      <c r="L118" s="925"/>
      <c r="M118" s="926"/>
      <c r="N118" s="49"/>
      <c r="O118" s="212"/>
      <c r="P118" s="212"/>
      <c r="Q118" s="212"/>
      <c r="R118" s="212"/>
      <c r="S118" s="212"/>
      <c r="T118" s="212"/>
      <c r="U118" s="212"/>
      <c r="V118" s="212"/>
      <c r="W118" s="233"/>
      <c r="X118" s="68" t="s">
        <v>680</v>
      </c>
      <c r="Y118" s="959"/>
    </row>
    <row r="119" spans="2:25" ht="87" customHeight="1">
      <c r="B119" s="936"/>
      <c r="C119" s="938"/>
      <c r="D119" s="938"/>
      <c r="E119" s="142" t="s">
        <v>745</v>
      </c>
      <c r="F119" s="55">
        <f t="shared" si="4"/>
        <v>48690</v>
      </c>
      <c r="G119" s="55">
        <v>21140</v>
      </c>
      <c r="H119" s="55">
        <v>27550</v>
      </c>
      <c r="I119" s="55">
        <v>31130</v>
      </c>
      <c r="J119" s="55">
        <v>30850</v>
      </c>
      <c r="K119" s="35"/>
      <c r="L119" s="925"/>
      <c r="M119" s="926"/>
      <c r="N119" s="49"/>
      <c r="O119" s="212"/>
      <c r="P119" s="212"/>
      <c r="Q119" s="212"/>
      <c r="R119" s="212"/>
      <c r="S119" s="212"/>
      <c r="T119" s="212"/>
      <c r="U119" s="212"/>
      <c r="V119" s="212"/>
      <c r="W119" s="233"/>
      <c r="X119" s="68" t="s">
        <v>680</v>
      </c>
      <c r="Y119" s="959"/>
    </row>
    <row r="120" spans="2:25" ht="141.75">
      <c r="B120" s="149">
        <f>1+B116</f>
        <v>44</v>
      </c>
      <c r="C120" s="138" t="s">
        <v>344</v>
      </c>
      <c r="D120" s="31" t="s">
        <v>345</v>
      </c>
      <c r="E120" s="137">
        <v>4</v>
      </c>
      <c r="F120" s="137" t="s">
        <v>844</v>
      </c>
      <c r="G120" s="137" t="s">
        <v>349</v>
      </c>
      <c r="H120" s="137" t="s">
        <v>346</v>
      </c>
      <c r="I120" s="142" t="s">
        <v>347</v>
      </c>
      <c r="J120" s="142" t="s">
        <v>348</v>
      </c>
      <c r="K120" s="49"/>
      <c r="L120" s="8"/>
      <c r="M120" s="251"/>
      <c r="N120" s="17"/>
      <c r="O120" s="212"/>
      <c r="P120" s="212"/>
      <c r="Q120" s="212"/>
      <c r="R120" s="212"/>
      <c r="S120" s="212"/>
      <c r="T120" s="212"/>
      <c r="U120" s="212"/>
      <c r="V120" s="212"/>
      <c r="W120" s="233"/>
      <c r="X120" s="68" t="s">
        <v>682</v>
      </c>
      <c r="Y120" s="143" t="s">
        <v>53</v>
      </c>
    </row>
    <row r="121" spans="2:13" ht="15.75">
      <c r="B121" s="4"/>
      <c r="C121" s="4"/>
      <c r="D121" s="4"/>
      <c r="E121" s="4"/>
      <c r="F121" s="4"/>
      <c r="G121" s="4"/>
      <c r="H121" s="4"/>
      <c r="I121" s="4"/>
      <c r="J121" s="4"/>
      <c r="K121" s="4"/>
      <c r="L121" s="4"/>
      <c r="M121" s="4"/>
    </row>
    <row r="124" ht="36.75" customHeight="1">
      <c r="D124" s="127" t="s">
        <v>805</v>
      </c>
    </row>
  </sheetData>
  <sheetProtection/>
  <mergeCells count="362">
    <mergeCell ref="W101:W102"/>
    <mergeCell ref="X63:X64"/>
    <mergeCell ref="Q109:Q110"/>
    <mergeCell ref="R109:R110"/>
    <mergeCell ref="S109:S110"/>
    <mergeCell ref="X108:X110"/>
    <mergeCell ref="R108:V108"/>
    <mergeCell ref="U86:U87"/>
    <mergeCell ref="V86:V87"/>
    <mergeCell ref="O85:Q85"/>
    <mergeCell ref="R85:V85"/>
    <mergeCell ref="L12:L13"/>
    <mergeCell ref="W12:W13"/>
    <mergeCell ref="W108:W110"/>
    <mergeCell ref="T109:T110"/>
    <mergeCell ref="U109:U110"/>
    <mergeCell ref="S101:S102"/>
    <mergeCell ref="P96:P97"/>
    <mergeCell ref="Q96:Q97"/>
    <mergeCell ref="V109:V110"/>
    <mergeCell ref="P56:P57"/>
    <mergeCell ref="E109:E110"/>
    <mergeCell ref="F109:F110"/>
    <mergeCell ref="L109:L110"/>
    <mergeCell ref="M109:M110"/>
    <mergeCell ref="O109:O110"/>
    <mergeCell ref="M96:M97"/>
    <mergeCell ref="O96:O97"/>
    <mergeCell ref="O108:Q108"/>
    <mergeCell ref="G109:G110"/>
    <mergeCell ref="P109:P110"/>
    <mergeCell ref="Q56:Q57"/>
    <mergeCell ref="T101:T102"/>
    <mergeCell ref="B93:Y93"/>
    <mergeCell ref="B92:Y92"/>
    <mergeCell ref="B94:Y94"/>
    <mergeCell ref="B88:B91"/>
    <mergeCell ref="X95:X97"/>
    <mergeCell ref="E96:E97"/>
    <mergeCell ref="F96:F97"/>
    <mergeCell ref="L96:L97"/>
    <mergeCell ref="W85:W87"/>
    <mergeCell ref="X85:X87"/>
    <mergeCell ref="Q86:Q87"/>
    <mergeCell ref="R86:R87"/>
    <mergeCell ref="S86:S87"/>
    <mergeCell ref="T86:T87"/>
    <mergeCell ref="M86:M87"/>
    <mergeCell ref="O86:O87"/>
    <mergeCell ref="P86:P87"/>
    <mergeCell ref="K85:K87"/>
    <mergeCell ref="L85:M85"/>
    <mergeCell ref="N85:N87"/>
    <mergeCell ref="I69:I70"/>
    <mergeCell ref="X68:X70"/>
    <mergeCell ref="E69:E70"/>
    <mergeCell ref="F69:F70"/>
    <mergeCell ref="L69:L70"/>
    <mergeCell ref="M69:M70"/>
    <mergeCell ref="O69:O70"/>
    <mergeCell ref="P69:P70"/>
    <mergeCell ref="Q69:Q70"/>
    <mergeCell ref="R69:R70"/>
    <mergeCell ref="O68:Q68"/>
    <mergeCell ref="R68:V68"/>
    <mergeCell ref="W68:W70"/>
    <mergeCell ref="T69:T70"/>
    <mergeCell ref="U69:U70"/>
    <mergeCell ref="V69:V70"/>
    <mergeCell ref="S69:S70"/>
    <mergeCell ref="W53:W55"/>
    <mergeCell ref="X53:X55"/>
    <mergeCell ref="E54:E55"/>
    <mergeCell ref="F54:F55"/>
    <mergeCell ref="L54:L55"/>
    <mergeCell ref="M54:M55"/>
    <mergeCell ref="O54:O55"/>
    <mergeCell ref="P54:P55"/>
    <mergeCell ref="Q54:Q55"/>
    <mergeCell ref="R54:R55"/>
    <mergeCell ref="R53:V53"/>
    <mergeCell ref="S54:S55"/>
    <mergeCell ref="T54:T55"/>
    <mergeCell ref="U54:U55"/>
    <mergeCell ref="V54:V55"/>
    <mergeCell ref="I54:I55"/>
    <mergeCell ref="W43:W45"/>
    <mergeCell ref="X43:X45"/>
    <mergeCell ref="E44:E45"/>
    <mergeCell ref="F44:F45"/>
    <mergeCell ref="L44:L45"/>
    <mergeCell ref="M44:M45"/>
    <mergeCell ref="O44:O45"/>
    <mergeCell ref="P44:P45"/>
    <mergeCell ref="Q44:Q45"/>
    <mergeCell ref="R44:R45"/>
    <mergeCell ref="L43:M43"/>
    <mergeCell ref="G34:J34"/>
    <mergeCell ref="O43:Q43"/>
    <mergeCell ref="R43:V43"/>
    <mergeCell ref="S44:S45"/>
    <mergeCell ref="T44:T45"/>
    <mergeCell ref="U44:U45"/>
    <mergeCell ref="V44:V45"/>
    <mergeCell ref="R34:V34"/>
    <mergeCell ref="D34:D36"/>
    <mergeCell ref="E34:F34"/>
    <mergeCell ref="K34:K36"/>
    <mergeCell ref="L34:M34"/>
    <mergeCell ref="E35:E36"/>
    <mergeCell ref="F35:F36"/>
    <mergeCell ref="G35:G36"/>
    <mergeCell ref="H35:H36"/>
    <mergeCell ref="B32:Y32"/>
    <mergeCell ref="W34:W36"/>
    <mergeCell ref="X34:X36"/>
    <mergeCell ref="Y34:Y36"/>
    <mergeCell ref="O35:O36"/>
    <mergeCell ref="P35:P36"/>
    <mergeCell ref="Q35:Q36"/>
    <mergeCell ref="R35:R36"/>
    <mergeCell ref="B34:B36"/>
    <mergeCell ref="C34:C36"/>
    <mergeCell ref="S28:S29"/>
    <mergeCell ref="T28:T29"/>
    <mergeCell ref="U28:U29"/>
    <mergeCell ref="V28:V29"/>
    <mergeCell ref="I35:I36"/>
    <mergeCell ref="J35:J36"/>
    <mergeCell ref="L35:L36"/>
    <mergeCell ref="M35:M36"/>
    <mergeCell ref="S35:S36"/>
    <mergeCell ref="B31:Y31"/>
    <mergeCell ref="L28:L29"/>
    <mergeCell ref="M28:M29"/>
    <mergeCell ref="O28:O29"/>
    <mergeCell ref="P28:P29"/>
    <mergeCell ref="Q28:Q29"/>
    <mergeCell ref="R28:R29"/>
    <mergeCell ref="X5:X7"/>
    <mergeCell ref="E6:E7"/>
    <mergeCell ref="F6:F7"/>
    <mergeCell ref="L6:L7"/>
    <mergeCell ref="M6:M7"/>
    <mergeCell ref="O6:O7"/>
    <mergeCell ref="P6:P7"/>
    <mergeCell ref="Q6:Q7"/>
    <mergeCell ref="R6:R7"/>
    <mergeCell ref="S6:S7"/>
    <mergeCell ref="L5:M5"/>
    <mergeCell ref="O5:Q5"/>
    <mergeCell ref="R5:V5"/>
    <mergeCell ref="W5:W7"/>
    <mergeCell ref="T6:T7"/>
    <mergeCell ref="U6:U7"/>
    <mergeCell ref="V6:V7"/>
    <mergeCell ref="N5:N7"/>
    <mergeCell ref="Y116:Y119"/>
    <mergeCell ref="Y71:Y72"/>
    <mergeCell ref="C8:C11"/>
    <mergeCell ref="B8:B11"/>
    <mergeCell ref="C77:C78"/>
    <mergeCell ref="B71:B72"/>
    <mergeCell ref="C71:C72"/>
    <mergeCell ref="C61:C62"/>
    <mergeCell ref="R27:V27"/>
    <mergeCell ref="X27:X29"/>
    <mergeCell ref="B77:B78"/>
    <mergeCell ref="J6:J7"/>
    <mergeCell ref="G27:J27"/>
    <mergeCell ref="N27:N29"/>
    <mergeCell ref="B17:B19"/>
    <mergeCell ref="G6:G7"/>
    <mergeCell ref="C12:C13"/>
    <mergeCell ref="B27:B29"/>
    <mergeCell ref="D12:D13"/>
    <mergeCell ref="N12:N13"/>
    <mergeCell ref="E5:F5"/>
    <mergeCell ref="K5:K7"/>
    <mergeCell ref="G5:J5"/>
    <mergeCell ref="I28:I29"/>
    <mergeCell ref="J28:J29"/>
    <mergeCell ref="H6:H7"/>
    <mergeCell ref="I6:I7"/>
    <mergeCell ref="E28:E29"/>
    <mergeCell ref="F28:F29"/>
    <mergeCell ref="Y27:Y29"/>
    <mergeCell ref="G28:G29"/>
    <mergeCell ref="H28:H29"/>
    <mergeCell ref="B26:Y26"/>
    <mergeCell ref="C17:C19"/>
    <mergeCell ref="B2:Y2"/>
    <mergeCell ref="B3:Y3"/>
    <mergeCell ref="B4:Y4"/>
    <mergeCell ref="B5:B7"/>
    <mergeCell ref="C5:C7"/>
    <mergeCell ref="D5:D7"/>
    <mergeCell ref="Y5:Y7"/>
    <mergeCell ref="E27:F27"/>
    <mergeCell ref="K27:K29"/>
    <mergeCell ref="L27:M27"/>
    <mergeCell ref="B46:B47"/>
    <mergeCell ref="B40:Y40"/>
    <mergeCell ref="B41:Y41"/>
    <mergeCell ref="B42:Y42"/>
    <mergeCell ref="B43:B45"/>
    <mergeCell ref="D27:D29"/>
    <mergeCell ref="G43:J43"/>
    <mergeCell ref="C46:C47"/>
    <mergeCell ref="Y43:Y45"/>
    <mergeCell ref="G53:J53"/>
    <mergeCell ref="N53:N55"/>
    <mergeCell ref="B50:Y50"/>
    <mergeCell ref="B51:Y51"/>
    <mergeCell ref="B52:Y52"/>
    <mergeCell ref="Y53:Y55"/>
    <mergeCell ref="E43:F43"/>
    <mergeCell ref="K43:K45"/>
    <mergeCell ref="B74:B75"/>
    <mergeCell ref="H54:H55"/>
    <mergeCell ref="G69:G70"/>
    <mergeCell ref="B56:B57"/>
    <mergeCell ref="C56:C57"/>
    <mergeCell ref="D43:D45"/>
    <mergeCell ref="J44:J45"/>
    <mergeCell ref="E53:F53"/>
    <mergeCell ref="O56:O57"/>
    <mergeCell ref="B53:B55"/>
    <mergeCell ref="C53:C55"/>
    <mergeCell ref="B63:B64"/>
    <mergeCell ref="C63:C64"/>
    <mergeCell ref="B61:B62"/>
    <mergeCell ref="D53:D55"/>
    <mergeCell ref="K53:K55"/>
    <mergeCell ref="L53:M53"/>
    <mergeCell ref="O53:Q53"/>
    <mergeCell ref="Y68:Y70"/>
    <mergeCell ref="B68:B70"/>
    <mergeCell ref="C68:C70"/>
    <mergeCell ref="D68:D70"/>
    <mergeCell ref="G68:J68"/>
    <mergeCell ref="N68:N70"/>
    <mergeCell ref="E68:F68"/>
    <mergeCell ref="K68:K70"/>
    <mergeCell ref="L68:M68"/>
    <mergeCell ref="H69:H70"/>
    <mergeCell ref="Y85:Y87"/>
    <mergeCell ref="C74:C75"/>
    <mergeCell ref="G86:G87"/>
    <mergeCell ref="H86:H87"/>
    <mergeCell ref="I86:I87"/>
    <mergeCell ref="J86:J87"/>
    <mergeCell ref="E85:F85"/>
    <mergeCell ref="E86:E87"/>
    <mergeCell ref="F86:F87"/>
    <mergeCell ref="O79:Q79"/>
    <mergeCell ref="Y88:Y91"/>
    <mergeCell ref="D95:D97"/>
    <mergeCell ref="G95:J95"/>
    <mergeCell ref="R96:R97"/>
    <mergeCell ref="S96:S97"/>
    <mergeCell ref="Y80:Y81"/>
    <mergeCell ref="B82:Y82"/>
    <mergeCell ref="B83:Y83"/>
    <mergeCell ref="B84:Y84"/>
    <mergeCell ref="B85:B87"/>
    <mergeCell ref="C88:C91"/>
    <mergeCell ref="G96:G97"/>
    <mergeCell ref="E95:F95"/>
    <mergeCell ref="K95:K97"/>
    <mergeCell ref="L95:M95"/>
    <mergeCell ref="C85:C87"/>
    <mergeCell ref="D85:D87"/>
    <mergeCell ref="G85:J85"/>
    <mergeCell ref="J96:J97"/>
    <mergeCell ref="L86:L87"/>
    <mergeCell ref="Y12:Y13"/>
    <mergeCell ref="B12:B13"/>
    <mergeCell ref="N43:N45"/>
    <mergeCell ref="G44:G45"/>
    <mergeCell ref="H44:H45"/>
    <mergeCell ref="I44:I45"/>
    <mergeCell ref="B33:Y33"/>
    <mergeCell ref="U35:U36"/>
    <mergeCell ref="V35:V36"/>
    <mergeCell ref="C43:C45"/>
    <mergeCell ref="B67:Y67"/>
    <mergeCell ref="B65:Y65"/>
    <mergeCell ref="B106:Y106"/>
    <mergeCell ref="B108:B110"/>
    <mergeCell ref="C27:C29"/>
    <mergeCell ref="O27:Q27"/>
    <mergeCell ref="G54:G55"/>
    <mergeCell ref="T35:T36"/>
    <mergeCell ref="N34:N36"/>
    <mergeCell ref="O34:Q34"/>
    <mergeCell ref="C95:C97"/>
    <mergeCell ref="H96:H97"/>
    <mergeCell ref="I96:I97"/>
    <mergeCell ref="N95:N97"/>
    <mergeCell ref="Y98:Y103"/>
    <mergeCell ref="Y95:Y97"/>
    <mergeCell ref="U101:U102"/>
    <mergeCell ref="K101:K102"/>
    <mergeCell ref="L101:L102"/>
    <mergeCell ref="M101:M102"/>
    <mergeCell ref="O95:Q95"/>
    <mergeCell ref="R95:V95"/>
    <mergeCell ref="W95:W97"/>
    <mergeCell ref="T96:T97"/>
    <mergeCell ref="U96:U97"/>
    <mergeCell ref="V96:V97"/>
    <mergeCell ref="H109:H110"/>
    <mergeCell ref="B111:B115"/>
    <mergeCell ref="M12:M13"/>
    <mergeCell ref="D112:D115"/>
    <mergeCell ref="K108:K110"/>
    <mergeCell ref="B95:B97"/>
    <mergeCell ref="D108:D110"/>
    <mergeCell ref="L108:M108"/>
    <mergeCell ref="J69:J70"/>
    <mergeCell ref="C111:C115"/>
    <mergeCell ref="B105:Y105"/>
    <mergeCell ref="B98:B103"/>
    <mergeCell ref="C98:C103"/>
    <mergeCell ref="E108:F108"/>
    <mergeCell ref="B116:B119"/>
    <mergeCell ref="C116:C119"/>
    <mergeCell ref="D116:D119"/>
    <mergeCell ref="B107:Y107"/>
    <mergeCell ref="I109:I110"/>
    <mergeCell ref="Y108:Y110"/>
    <mergeCell ref="B66:Y66"/>
    <mergeCell ref="O12:O13"/>
    <mergeCell ref="W27:W29"/>
    <mergeCell ref="O71:Q72"/>
    <mergeCell ref="C108:C110"/>
    <mergeCell ref="D101:D102"/>
    <mergeCell ref="E101:E102"/>
    <mergeCell ref="J109:J110"/>
    <mergeCell ref="G108:J108"/>
    <mergeCell ref="N108:N110"/>
    <mergeCell ref="O76:Q76"/>
    <mergeCell ref="X12:X13"/>
    <mergeCell ref="W17:W18"/>
    <mergeCell ref="W71:W72"/>
    <mergeCell ref="S74:S75"/>
    <mergeCell ref="U74:U75"/>
    <mergeCell ref="W46:W47"/>
    <mergeCell ref="B24:Y24"/>
    <mergeCell ref="B25:Y25"/>
    <mergeCell ref="J54:J55"/>
    <mergeCell ref="L116:L119"/>
    <mergeCell ref="M116:M119"/>
    <mergeCell ref="L112:L115"/>
    <mergeCell ref="M112:M115"/>
    <mergeCell ref="Y112:Y115"/>
    <mergeCell ref="O73:Q73"/>
    <mergeCell ref="O74:Q75"/>
    <mergeCell ref="S77:S78"/>
    <mergeCell ref="O77:Q77"/>
    <mergeCell ref="O78:Q78"/>
  </mergeCells>
  <printOptions horizontalCentered="1" verticalCentered="1"/>
  <pageMargins left="0.3937007874015748" right="0.3937007874015748" top="0.11811023622047245" bottom="0.11811023622047245" header="0.31496062992125984" footer="0.31496062992125984"/>
  <pageSetup horizontalDpi="600" verticalDpi="600" orientation="landscape" paperSize="9" scale="20" r:id="rId2"/>
  <rowBreaks count="3" manualBreakCount="3">
    <brk id="29" max="18" man="1"/>
    <brk id="48" max="18" man="1"/>
    <brk id="89" max="18" man="1"/>
  </rowBreaks>
  <ignoredErrors>
    <ignoredError sqref="I100:J100 G59 E22:E23 G37" numberStoredAsText="1"/>
  </ignoredErrors>
  <drawing r:id="rId1"/>
</worksheet>
</file>

<file path=xl/worksheets/sheet3.xml><?xml version="1.0" encoding="utf-8"?>
<worksheet xmlns="http://schemas.openxmlformats.org/spreadsheetml/2006/main" xmlns:r="http://schemas.openxmlformats.org/officeDocument/2006/relationships">
  <dimension ref="A2:Y96"/>
  <sheetViews>
    <sheetView zoomScale="70" zoomScaleNormal="70" zoomScalePageLayoutView="0" workbookViewId="0" topLeftCell="A1">
      <selection activeCell="E5" sqref="E5:M7"/>
    </sheetView>
  </sheetViews>
  <sheetFormatPr defaultColWidth="9.140625" defaultRowHeight="15"/>
  <cols>
    <col min="1" max="1" width="9.140625" style="1" customWidth="1"/>
    <col min="2" max="2" width="8.421875" style="1" customWidth="1"/>
    <col min="3" max="3" width="28.140625" style="1" customWidth="1"/>
    <col min="4" max="4" width="26.140625" style="1" customWidth="1"/>
    <col min="5" max="5" width="20.8515625" style="1" customWidth="1"/>
    <col min="6" max="6" width="18.00390625" style="1" customWidth="1"/>
    <col min="7" max="7" width="9.7109375" style="1" hidden="1" customWidth="1"/>
    <col min="8" max="8" width="10.57421875" style="1" hidden="1" customWidth="1"/>
    <col min="9" max="10" width="11.00390625" style="1" hidden="1" customWidth="1"/>
    <col min="11" max="11" width="13.421875" style="1" customWidth="1"/>
    <col min="12" max="12" width="10.140625" style="1" customWidth="1"/>
    <col min="13" max="13" width="9.8515625" style="1" customWidth="1"/>
    <col min="14" max="14" width="25.140625" style="1" customWidth="1"/>
    <col min="15" max="15" width="20.28125" style="1" customWidth="1"/>
    <col min="16" max="16" width="8.28125" style="1" bestFit="1" customWidth="1"/>
    <col min="17" max="17" width="9.140625" style="1" bestFit="1" customWidth="1"/>
    <col min="18" max="18" width="13.140625" style="1" bestFit="1" customWidth="1"/>
    <col min="19" max="19" width="11.7109375" style="1" bestFit="1" customWidth="1"/>
    <col min="20" max="20" width="11.28125" style="1" bestFit="1" customWidth="1"/>
    <col min="21" max="21" width="9.421875" style="1" bestFit="1" customWidth="1"/>
    <col min="22" max="22" width="14.57421875" style="1" bestFit="1" customWidth="1"/>
    <col min="23" max="23" width="34.00390625" style="1" customWidth="1"/>
    <col min="24" max="24" width="28.8515625" style="1" hidden="1" customWidth="1"/>
    <col min="25" max="25" width="12.140625" style="1" customWidth="1"/>
    <col min="26" max="16384" width="9.140625" style="1" customWidth="1"/>
  </cols>
  <sheetData>
    <row r="2" spans="2:25" ht="21.75" customHeight="1">
      <c r="B2" s="920" t="s">
        <v>93</v>
      </c>
      <c r="C2" s="920"/>
      <c r="D2" s="920"/>
      <c r="E2" s="920"/>
      <c r="F2" s="920"/>
      <c r="G2" s="920"/>
      <c r="H2" s="920"/>
      <c r="I2" s="920"/>
      <c r="J2" s="920"/>
      <c r="K2" s="920"/>
      <c r="L2" s="920"/>
      <c r="M2" s="920"/>
      <c r="N2" s="920"/>
      <c r="O2" s="920"/>
      <c r="P2" s="920"/>
      <c r="Q2" s="920"/>
      <c r="R2" s="920"/>
      <c r="S2" s="920"/>
      <c r="T2" s="920"/>
      <c r="U2" s="920"/>
      <c r="V2" s="920"/>
      <c r="W2" s="920"/>
      <c r="X2" s="920"/>
      <c r="Y2" s="920"/>
    </row>
    <row r="3" spans="2:25" ht="23.25" customHeight="1">
      <c r="B3" s="970" t="s">
        <v>815</v>
      </c>
      <c r="C3" s="970"/>
      <c r="D3" s="970"/>
      <c r="E3" s="970"/>
      <c r="F3" s="970"/>
      <c r="G3" s="970"/>
      <c r="H3" s="970"/>
      <c r="I3" s="970"/>
      <c r="J3" s="970"/>
      <c r="K3" s="970"/>
      <c r="L3" s="970"/>
      <c r="M3" s="970"/>
      <c r="N3" s="970"/>
      <c r="O3" s="970"/>
      <c r="P3" s="970"/>
      <c r="Q3" s="970"/>
      <c r="R3" s="970"/>
      <c r="S3" s="970"/>
      <c r="T3" s="970"/>
      <c r="U3" s="970"/>
      <c r="V3" s="970"/>
      <c r="W3" s="970"/>
      <c r="X3" s="970"/>
      <c r="Y3" s="970"/>
    </row>
    <row r="4" spans="2:25" ht="21" customHeight="1">
      <c r="B4" s="966" t="s">
        <v>816</v>
      </c>
      <c r="C4" s="966"/>
      <c r="D4" s="966"/>
      <c r="E4" s="966"/>
      <c r="F4" s="966"/>
      <c r="G4" s="966"/>
      <c r="H4" s="966"/>
      <c r="I4" s="966"/>
      <c r="J4" s="966"/>
      <c r="K4" s="966"/>
      <c r="L4" s="966"/>
      <c r="M4" s="966"/>
      <c r="N4" s="966"/>
      <c r="O4" s="966"/>
      <c r="P4" s="966"/>
      <c r="Q4" s="966"/>
      <c r="R4" s="966"/>
      <c r="S4" s="966"/>
      <c r="T4" s="966"/>
      <c r="U4" s="966"/>
      <c r="V4" s="966"/>
      <c r="W4" s="966"/>
      <c r="X4" s="966"/>
      <c r="Y4" s="966"/>
    </row>
    <row r="5" spans="2:25" ht="34.5"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15.75" customHeight="1">
      <c r="B6" s="919"/>
      <c r="C6" s="919"/>
      <c r="D6" s="919"/>
      <c r="E6" s="919" t="s">
        <v>654</v>
      </c>
      <c r="F6" s="919" t="s">
        <v>838</v>
      </c>
      <c r="G6" s="919" t="s">
        <v>5</v>
      </c>
      <c r="H6" s="919" t="s">
        <v>6</v>
      </c>
      <c r="I6" s="919" t="s">
        <v>7</v>
      </c>
      <c r="J6" s="919" t="s">
        <v>8</v>
      </c>
      <c r="K6" s="919"/>
      <c r="L6" s="919" t="s">
        <v>838</v>
      </c>
      <c r="M6" s="919" t="s">
        <v>654</v>
      </c>
      <c r="N6" s="919"/>
      <c r="O6" s="920" t="s">
        <v>658</v>
      </c>
      <c r="P6" s="920" t="s">
        <v>659</v>
      </c>
      <c r="Q6" s="920" t="s">
        <v>660</v>
      </c>
      <c r="R6" s="920" t="s">
        <v>662</v>
      </c>
      <c r="S6" s="920" t="s">
        <v>663</v>
      </c>
      <c r="T6" s="920" t="s">
        <v>664</v>
      </c>
      <c r="U6" s="920" t="s">
        <v>665</v>
      </c>
      <c r="V6" s="920" t="s">
        <v>666</v>
      </c>
      <c r="W6" s="920"/>
      <c r="X6" s="920"/>
      <c r="Y6" s="919"/>
    </row>
    <row r="7" spans="2:25" ht="15.75">
      <c r="B7" s="919"/>
      <c r="C7" s="919"/>
      <c r="D7" s="919"/>
      <c r="E7" s="919"/>
      <c r="F7" s="919"/>
      <c r="G7" s="919"/>
      <c r="H7" s="919"/>
      <c r="I7" s="919"/>
      <c r="J7" s="919"/>
      <c r="K7" s="919"/>
      <c r="L7" s="919"/>
      <c r="M7" s="919"/>
      <c r="N7" s="919"/>
      <c r="O7" s="920"/>
      <c r="P7" s="920"/>
      <c r="Q7" s="920"/>
      <c r="R7" s="920"/>
      <c r="S7" s="920"/>
      <c r="T7" s="920"/>
      <c r="U7" s="920"/>
      <c r="V7" s="920"/>
      <c r="W7" s="920"/>
      <c r="X7" s="920"/>
      <c r="Y7" s="919"/>
    </row>
    <row r="8" spans="2:25" ht="91.5" customHeight="1">
      <c r="B8" s="78">
        <f>1+'PRD II Capital Human Aceleração'!B120</f>
        <v>45</v>
      </c>
      <c r="C8" s="145" t="s">
        <v>95</v>
      </c>
      <c r="D8" s="145" t="s">
        <v>96</v>
      </c>
      <c r="E8" s="3">
        <v>728000</v>
      </c>
      <c r="F8" s="260">
        <f>+G8+H8</f>
        <v>364</v>
      </c>
      <c r="G8" s="3" t="s">
        <v>97</v>
      </c>
      <c r="H8" s="3" t="s">
        <v>98</v>
      </c>
      <c r="I8" s="3" t="s">
        <v>99</v>
      </c>
      <c r="J8" s="3" t="s">
        <v>99</v>
      </c>
      <c r="K8" s="214"/>
      <c r="L8" s="251"/>
      <c r="M8" s="251"/>
      <c r="N8" s="226"/>
      <c r="O8" s="243"/>
      <c r="P8" s="275"/>
      <c r="Q8" s="275"/>
      <c r="R8" s="243"/>
      <c r="S8" s="275"/>
      <c r="T8" s="275"/>
      <c r="U8" s="276"/>
      <c r="V8" s="71"/>
      <c r="W8" s="17"/>
      <c r="X8" s="77" t="s">
        <v>772</v>
      </c>
      <c r="Y8" s="150" t="s">
        <v>94</v>
      </c>
    </row>
    <row r="9" spans="2:25" ht="81" customHeight="1">
      <c r="B9" s="78">
        <f>1+B8</f>
        <v>46</v>
      </c>
      <c r="C9" s="145" t="s">
        <v>100</v>
      </c>
      <c r="D9" s="145" t="s">
        <v>446</v>
      </c>
      <c r="E9" s="3">
        <v>1989</v>
      </c>
      <c r="F9" s="261">
        <f>+G9+H9</f>
        <v>709</v>
      </c>
      <c r="G9" s="150">
        <v>300</v>
      </c>
      <c r="H9" s="150">
        <v>409</v>
      </c>
      <c r="I9" s="150">
        <v>610</v>
      </c>
      <c r="J9" s="150">
        <v>670</v>
      </c>
      <c r="K9" s="214"/>
      <c r="L9" s="251"/>
      <c r="M9" s="251"/>
      <c r="N9" s="226"/>
      <c r="O9" s="275"/>
      <c r="P9" s="275"/>
      <c r="Q9" s="275"/>
      <c r="R9" s="243"/>
      <c r="S9" s="276"/>
      <c r="T9" s="276"/>
      <c r="U9" s="276"/>
      <c r="V9" s="71"/>
      <c r="W9" s="17"/>
      <c r="X9" s="77" t="s">
        <v>773</v>
      </c>
      <c r="Y9" s="150" t="s">
        <v>94</v>
      </c>
    </row>
    <row r="10" spans="2:25" ht="73.5" customHeight="1">
      <c r="B10" s="21">
        <f>1+B9</f>
        <v>47</v>
      </c>
      <c r="C10" s="138" t="s">
        <v>651</v>
      </c>
      <c r="D10" s="145" t="s">
        <v>590</v>
      </c>
      <c r="E10" s="47" t="s">
        <v>101</v>
      </c>
      <c r="F10" s="261">
        <f>+G10+H10</f>
        <v>652</v>
      </c>
      <c r="G10" s="150">
        <v>300</v>
      </c>
      <c r="H10" s="150">
        <v>352</v>
      </c>
      <c r="I10" s="150">
        <v>400</v>
      </c>
      <c r="J10" s="150">
        <v>450</v>
      </c>
      <c r="K10" s="71"/>
      <c r="L10" s="251"/>
      <c r="M10" s="251"/>
      <c r="N10" s="226"/>
      <c r="O10" s="49"/>
      <c r="P10" s="49"/>
      <c r="Q10" s="49"/>
      <c r="R10" s="243"/>
      <c r="S10" s="93"/>
      <c r="T10" s="93"/>
      <c r="U10" s="93"/>
      <c r="V10" s="37"/>
      <c r="W10" s="17"/>
      <c r="X10" s="77" t="s">
        <v>774</v>
      </c>
      <c r="Y10" s="150" t="s">
        <v>94</v>
      </c>
    </row>
    <row r="11" spans="2:25" ht="93.75" customHeight="1">
      <c r="B11" s="21">
        <f>1+B10</f>
        <v>48</v>
      </c>
      <c r="C11" s="138" t="s">
        <v>601</v>
      </c>
      <c r="D11" s="145" t="s">
        <v>589</v>
      </c>
      <c r="E11" s="47">
        <v>20000</v>
      </c>
      <c r="F11" s="261">
        <f>+G11+H11</f>
        <v>12000</v>
      </c>
      <c r="G11" s="150">
        <v>12000</v>
      </c>
      <c r="H11" s="150">
        <v>0</v>
      </c>
      <c r="I11" s="179">
        <v>8</v>
      </c>
      <c r="J11" s="150">
        <v>0</v>
      </c>
      <c r="K11" s="214"/>
      <c r="L11" s="8"/>
      <c r="M11" s="251"/>
      <c r="N11" s="226"/>
      <c r="O11" s="49"/>
      <c r="P11" s="37"/>
      <c r="Q11" s="37"/>
      <c r="R11" s="49"/>
      <c r="S11" s="49"/>
      <c r="T11" s="49"/>
      <c r="U11" s="49"/>
      <c r="V11" s="49"/>
      <c r="W11" s="49"/>
      <c r="X11" s="142"/>
      <c r="Y11" s="150" t="s">
        <v>183</v>
      </c>
    </row>
    <row r="12" spans="2:25" ht="22.5" customHeight="1">
      <c r="B12" s="920" t="s">
        <v>93</v>
      </c>
      <c r="C12" s="920"/>
      <c r="D12" s="920"/>
      <c r="E12" s="920"/>
      <c r="F12" s="920"/>
      <c r="G12" s="920"/>
      <c r="H12" s="920"/>
      <c r="I12" s="920"/>
      <c r="J12" s="920"/>
      <c r="K12" s="920"/>
      <c r="L12" s="920"/>
      <c r="M12" s="920"/>
      <c r="N12" s="920"/>
      <c r="O12" s="920"/>
      <c r="P12" s="920"/>
      <c r="Q12" s="920"/>
      <c r="R12" s="920"/>
      <c r="S12" s="920"/>
      <c r="T12" s="920"/>
      <c r="U12" s="920"/>
      <c r="V12" s="920"/>
      <c r="W12" s="920"/>
      <c r="X12" s="920"/>
      <c r="Y12" s="920"/>
    </row>
    <row r="13" spans="2:25" ht="24" customHeight="1">
      <c r="B13" s="970" t="s">
        <v>815</v>
      </c>
      <c r="C13" s="970"/>
      <c r="D13" s="970"/>
      <c r="E13" s="970"/>
      <c r="F13" s="970"/>
      <c r="G13" s="970"/>
      <c r="H13" s="970"/>
      <c r="I13" s="970"/>
      <c r="J13" s="970"/>
      <c r="K13" s="970"/>
      <c r="L13" s="970"/>
      <c r="M13" s="970"/>
      <c r="N13" s="970"/>
      <c r="O13" s="970"/>
      <c r="P13" s="970"/>
      <c r="Q13" s="970"/>
      <c r="R13" s="970"/>
      <c r="S13" s="970"/>
      <c r="T13" s="970"/>
      <c r="U13" s="970"/>
      <c r="V13" s="970"/>
      <c r="W13" s="970"/>
      <c r="X13" s="970"/>
      <c r="Y13" s="970"/>
    </row>
    <row r="14" spans="2:25" ht="25.5" customHeight="1">
      <c r="B14" s="966" t="s">
        <v>817</v>
      </c>
      <c r="C14" s="966"/>
      <c r="D14" s="966"/>
      <c r="E14" s="966"/>
      <c r="F14" s="966"/>
      <c r="G14" s="966"/>
      <c r="H14" s="966"/>
      <c r="I14" s="966"/>
      <c r="J14" s="966"/>
      <c r="K14" s="966"/>
      <c r="L14" s="966"/>
      <c r="M14" s="966"/>
      <c r="N14" s="966"/>
      <c r="O14" s="966"/>
      <c r="P14" s="966"/>
      <c r="Q14" s="966"/>
      <c r="R14" s="966"/>
      <c r="S14" s="966"/>
      <c r="T14" s="966"/>
      <c r="U14" s="966"/>
      <c r="V14" s="966"/>
      <c r="W14" s="966"/>
      <c r="X14" s="966"/>
      <c r="Y14" s="966"/>
    </row>
    <row r="15" spans="2:25" ht="33.75" customHeight="1">
      <c r="B15" s="919" t="s">
        <v>0</v>
      </c>
      <c r="C15" s="919" t="s">
        <v>1</v>
      </c>
      <c r="D15" s="919" t="s">
        <v>2</v>
      </c>
      <c r="E15" s="919" t="s">
        <v>133</v>
      </c>
      <c r="F15" s="919"/>
      <c r="G15" s="919" t="s">
        <v>504</v>
      </c>
      <c r="H15" s="919"/>
      <c r="I15" s="919"/>
      <c r="J15" s="919"/>
      <c r="K15" s="919" t="s">
        <v>656</v>
      </c>
      <c r="L15" s="919" t="s">
        <v>657</v>
      </c>
      <c r="M15" s="919"/>
      <c r="N15" s="919" t="s">
        <v>3</v>
      </c>
      <c r="O15" s="920" t="s">
        <v>32</v>
      </c>
      <c r="P15" s="920"/>
      <c r="Q15" s="920"/>
      <c r="R15" s="920" t="s">
        <v>661</v>
      </c>
      <c r="S15" s="920"/>
      <c r="T15" s="920"/>
      <c r="U15" s="920"/>
      <c r="V15" s="920"/>
      <c r="W15" s="920" t="s">
        <v>667</v>
      </c>
      <c r="X15" s="920" t="s">
        <v>668</v>
      </c>
      <c r="Y15" s="919" t="s">
        <v>4</v>
      </c>
    </row>
    <row r="16" spans="2:25" ht="15.75" customHeight="1">
      <c r="B16" s="919"/>
      <c r="C16" s="919"/>
      <c r="D16" s="919"/>
      <c r="E16" s="919" t="s">
        <v>654</v>
      </c>
      <c r="F16" s="919" t="s">
        <v>838</v>
      </c>
      <c r="G16" s="919" t="s">
        <v>5</v>
      </c>
      <c r="H16" s="919" t="s">
        <v>6</v>
      </c>
      <c r="I16" s="919" t="s">
        <v>7</v>
      </c>
      <c r="J16" s="919" t="s">
        <v>8</v>
      </c>
      <c r="K16" s="919"/>
      <c r="L16" s="919" t="s">
        <v>838</v>
      </c>
      <c r="M16" s="919" t="s">
        <v>654</v>
      </c>
      <c r="N16" s="919"/>
      <c r="O16" s="920" t="s">
        <v>658</v>
      </c>
      <c r="P16" s="920" t="s">
        <v>659</v>
      </c>
      <c r="Q16" s="920" t="s">
        <v>660</v>
      </c>
      <c r="R16" s="920" t="s">
        <v>662</v>
      </c>
      <c r="S16" s="920" t="s">
        <v>663</v>
      </c>
      <c r="T16" s="920" t="s">
        <v>664</v>
      </c>
      <c r="U16" s="920" t="s">
        <v>665</v>
      </c>
      <c r="V16" s="920" t="s">
        <v>666</v>
      </c>
      <c r="W16" s="920"/>
      <c r="X16" s="920"/>
      <c r="Y16" s="919"/>
    </row>
    <row r="17" spans="2:25" ht="15.75">
      <c r="B17" s="919"/>
      <c r="C17" s="919"/>
      <c r="D17" s="919"/>
      <c r="E17" s="919"/>
      <c r="F17" s="919"/>
      <c r="G17" s="919"/>
      <c r="H17" s="919"/>
      <c r="I17" s="919"/>
      <c r="J17" s="919"/>
      <c r="K17" s="919"/>
      <c r="L17" s="919"/>
      <c r="M17" s="919"/>
      <c r="N17" s="919"/>
      <c r="O17" s="920"/>
      <c r="P17" s="920"/>
      <c r="Q17" s="920"/>
      <c r="R17" s="920"/>
      <c r="S17" s="920"/>
      <c r="T17" s="920"/>
      <c r="U17" s="920"/>
      <c r="V17" s="920"/>
      <c r="W17" s="920"/>
      <c r="X17" s="920"/>
      <c r="Y17" s="919"/>
    </row>
    <row r="18" spans="1:25" ht="93" customHeight="1">
      <c r="A18" s="4"/>
      <c r="B18" s="964">
        <f>1+B11</f>
        <v>49</v>
      </c>
      <c r="C18" s="971" t="s">
        <v>103</v>
      </c>
      <c r="D18" s="145" t="s">
        <v>104</v>
      </c>
      <c r="E18" s="78">
        <v>159</v>
      </c>
      <c r="F18" s="78">
        <f>+G18+H18</f>
        <v>80</v>
      </c>
      <c r="G18" s="78">
        <v>32</v>
      </c>
      <c r="H18" s="78">
        <v>48</v>
      </c>
      <c r="I18" s="78">
        <v>38</v>
      </c>
      <c r="J18" s="78">
        <v>39</v>
      </c>
      <c r="K18" s="277"/>
      <c r="L18" s="248"/>
      <c r="M18" s="241"/>
      <c r="N18" s="37"/>
      <c r="O18" s="20"/>
      <c r="P18" s="71"/>
      <c r="Q18" s="20"/>
      <c r="R18" s="20"/>
      <c r="S18" s="20"/>
      <c r="T18" s="20"/>
      <c r="U18" s="20"/>
      <c r="V18" s="20"/>
      <c r="W18" s="278"/>
      <c r="X18" s="21"/>
      <c r="Y18" s="963" t="s">
        <v>102</v>
      </c>
    </row>
    <row r="19" spans="1:25" ht="60" customHeight="1">
      <c r="A19" s="4"/>
      <c r="B19" s="964"/>
      <c r="C19" s="971"/>
      <c r="D19" s="145" t="s">
        <v>447</v>
      </c>
      <c r="E19" s="78">
        <v>459</v>
      </c>
      <c r="F19" s="78">
        <f aca="true" t="shared" si="0" ref="F19:F28">+G19+H19</f>
        <v>199</v>
      </c>
      <c r="G19" s="78">
        <v>79</v>
      </c>
      <c r="H19" s="78">
        <v>120</v>
      </c>
      <c r="I19" s="78">
        <v>180</v>
      </c>
      <c r="J19" s="78">
        <v>80</v>
      </c>
      <c r="K19" s="277"/>
      <c r="L19" s="248"/>
      <c r="M19" s="241"/>
      <c r="N19" s="37"/>
      <c r="O19" s="20"/>
      <c r="P19" s="71"/>
      <c r="Q19" s="71"/>
      <c r="R19" s="71"/>
      <c r="S19" s="71"/>
      <c r="T19" s="71"/>
      <c r="U19" s="71"/>
      <c r="V19" s="71"/>
      <c r="W19" s="97"/>
      <c r="X19" s="102" t="s">
        <v>812</v>
      </c>
      <c r="Y19" s="963"/>
    </row>
    <row r="20" spans="1:25" ht="60.75" customHeight="1">
      <c r="A20" s="4"/>
      <c r="B20" s="964"/>
      <c r="C20" s="971"/>
      <c r="D20" s="145" t="s">
        <v>448</v>
      </c>
      <c r="E20" s="78">
        <v>458</v>
      </c>
      <c r="F20" s="78">
        <f t="shared" si="0"/>
        <v>218</v>
      </c>
      <c r="G20" s="78">
        <v>78</v>
      </c>
      <c r="H20" s="78">
        <v>140</v>
      </c>
      <c r="I20" s="78">
        <v>140</v>
      </c>
      <c r="J20" s="78">
        <v>100</v>
      </c>
      <c r="K20" s="277"/>
      <c r="L20" s="248"/>
      <c r="M20" s="241"/>
      <c r="N20" s="37"/>
      <c r="O20" s="20"/>
      <c r="P20" s="71"/>
      <c r="Q20" s="71"/>
      <c r="R20" s="71"/>
      <c r="S20" s="71"/>
      <c r="T20" s="71"/>
      <c r="U20" s="71"/>
      <c r="V20" s="71"/>
      <c r="W20" s="97"/>
      <c r="X20" s="150"/>
      <c r="Y20" s="963"/>
    </row>
    <row r="21" spans="1:25" ht="48.75" customHeight="1">
      <c r="A21" s="4"/>
      <c r="B21" s="964">
        <f>1+B18</f>
        <v>50</v>
      </c>
      <c r="C21" s="968" t="s">
        <v>105</v>
      </c>
      <c r="D21" s="145" t="s">
        <v>106</v>
      </c>
      <c r="E21" s="21">
        <v>3</v>
      </c>
      <c r="F21" s="78">
        <f t="shared" si="0"/>
        <v>0</v>
      </c>
      <c r="G21" s="150"/>
      <c r="H21" s="150"/>
      <c r="I21" s="150">
        <v>3</v>
      </c>
      <c r="J21" s="150"/>
      <c r="K21" s="71"/>
      <c r="L21" s="265"/>
      <c r="M21" s="72"/>
      <c r="N21" s="279"/>
      <c r="O21" s="20"/>
      <c r="P21" s="279"/>
      <c r="Q21" s="280"/>
      <c r="R21" s="280"/>
      <c r="S21" s="280"/>
      <c r="T21" s="280"/>
      <c r="U21" s="280"/>
      <c r="V21" s="280"/>
      <c r="W21" s="243"/>
      <c r="X21" s="79"/>
      <c r="Y21" s="963" t="s">
        <v>102</v>
      </c>
    </row>
    <row r="22" spans="1:25" ht="52.5" customHeight="1">
      <c r="A22" s="4"/>
      <c r="B22" s="964"/>
      <c r="C22" s="968"/>
      <c r="D22" s="145" t="s">
        <v>449</v>
      </c>
      <c r="E22" s="21">
        <v>2</v>
      </c>
      <c r="F22" s="78">
        <f t="shared" si="0"/>
        <v>0</v>
      </c>
      <c r="G22" s="150"/>
      <c r="H22" s="150"/>
      <c r="I22" s="150">
        <v>2</v>
      </c>
      <c r="J22" s="150"/>
      <c r="K22" s="71"/>
      <c r="L22" s="265"/>
      <c r="M22" s="72"/>
      <c r="N22" s="279"/>
      <c r="O22" s="20"/>
      <c r="P22" s="279"/>
      <c r="Q22" s="280"/>
      <c r="R22" s="280"/>
      <c r="S22" s="280"/>
      <c r="T22" s="280"/>
      <c r="U22" s="280"/>
      <c r="V22" s="280"/>
      <c r="W22" s="243"/>
      <c r="X22" s="79"/>
      <c r="Y22" s="963"/>
    </row>
    <row r="23" spans="1:25" ht="63.75" customHeight="1">
      <c r="A23" s="4"/>
      <c r="B23" s="964"/>
      <c r="C23" s="968"/>
      <c r="D23" s="77" t="s">
        <v>450</v>
      </c>
      <c r="E23" s="21">
        <v>4</v>
      </c>
      <c r="F23" s="78">
        <f t="shared" si="0"/>
        <v>0</v>
      </c>
      <c r="G23" s="150"/>
      <c r="H23" s="150"/>
      <c r="I23" s="150">
        <v>2</v>
      </c>
      <c r="J23" s="150">
        <v>2</v>
      </c>
      <c r="K23" s="71"/>
      <c r="L23" s="265"/>
      <c r="M23" s="72"/>
      <c r="N23" s="226"/>
      <c r="O23" s="20"/>
      <c r="P23" s="226"/>
      <c r="Q23" s="280"/>
      <c r="R23" s="280"/>
      <c r="S23" s="280"/>
      <c r="T23" s="280"/>
      <c r="U23" s="280"/>
      <c r="V23" s="280"/>
      <c r="W23" s="243"/>
      <c r="X23" s="79"/>
      <c r="Y23" s="963"/>
    </row>
    <row r="24" spans="1:25" ht="68.25" customHeight="1">
      <c r="A24" s="4"/>
      <c r="B24" s="964">
        <f>1+B21</f>
        <v>51</v>
      </c>
      <c r="C24" s="968" t="s">
        <v>451</v>
      </c>
      <c r="D24" s="154" t="s">
        <v>107</v>
      </c>
      <c r="E24" s="21">
        <v>500</v>
      </c>
      <c r="F24" s="78">
        <f t="shared" si="0"/>
        <v>100</v>
      </c>
      <c r="G24" s="150"/>
      <c r="H24" s="150">
        <v>100</v>
      </c>
      <c r="I24" s="150">
        <v>300</v>
      </c>
      <c r="J24" s="150">
        <v>100</v>
      </c>
      <c r="K24" s="71"/>
      <c r="L24" s="265"/>
      <c r="M24" s="246"/>
      <c r="N24" s="226"/>
      <c r="O24" s="20"/>
      <c r="P24" s="270"/>
      <c r="Q24" s="71"/>
      <c r="R24" s="71"/>
      <c r="S24" s="71"/>
      <c r="T24" s="71"/>
      <c r="U24" s="71"/>
      <c r="V24" s="71"/>
      <c r="W24" s="243"/>
      <c r="X24" s="150"/>
      <c r="Y24" s="963" t="s">
        <v>102</v>
      </c>
    </row>
    <row r="25" spans="1:25" ht="85.5" customHeight="1">
      <c r="A25" s="4"/>
      <c r="B25" s="964"/>
      <c r="C25" s="968"/>
      <c r="D25" s="154" t="s">
        <v>108</v>
      </c>
      <c r="E25" s="21">
        <v>171</v>
      </c>
      <c r="F25" s="78">
        <f t="shared" si="0"/>
        <v>70</v>
      </c>
      <c r="G25" s="21">
        <v>30</v>
      </c>
      <c r="H25" s="21">
        <v>40</v>
      </c>
      <c r="I25" s="21">
        <v>71</v>
      </c>
      <c r="J25" s="21">
        <v>30</v>
      </c>
      <c r="K25" s="20"/>
      <c r="L25" s="248"/>
      <c r="M25" s="240"/>
      <c r="N25" s="226"/>
      <c r="O25" s="20"/>
      <c r="P25" s="37"/>
      <c r="Q25" s="37"/>
      <c r="R25" s="71"/>
      <c r="S25" s="71"/>
      <c r="T25" s="71"/>
      <c r="U25" s="71"/>
      <c r="V25" s="71"/>
      <c r="W25" s="17"/>
      <c r="X25" s="150"/>
      <c r="Y25" s="963"/>
    </row>
    <row r="26" spans="1:25" ht="119.25" customHeight="1">
      <c r="A26" s="4"/>
      <c r="B26" s="964"/>
      <c r="C26" s="968"/>
      <c r="D26" s="154" t="s">
        <v>109</v>
      </c>
      <c r="E26" s="21">
        <v>77</v>
      </c>
      <c r="F26" s="78">
        <f t="shared" si="0"/>
        <v>30</v>
      </c>
      <c r="G26" s="21">
        <v>10</v>
      </c>
      <c r="H26" s="21">
        <v>20</v>
      </c>
      <c r="I26" s="21">
        <v>27</v>
      </c>
      <c r="J26" s="21">
        <v>20</v>
      </c>
      <c r="K26" s="20"/>
      <c r="L26" s="241"/>
      <c r="M26" s="241"/>
      <c r="N26" s="270"/>
      <c r="O26" s="20"/>
      <c r="P26" s="270"/>
      <c r="Q26" s="71"/>
      <c r="R26" s="71"/>
      <c r="S26" s="71"/>
      <c r="T26" s="71"/>
      <c r="U26" s="71"/>
      <c r="V26" s="71"/>
      <c r="W26" s="281"/>
      <c r="X26" s="150"/>
      <c r="Y26" s="963"/>
    </row>
    <row r="27" spans="1:25" ht="78" customHeight="1">
      <c r="A27" s="4"/>
      <c r="B27" s="964">
        <f>1+B24</f>
        <v>52</v>
      </c>
      <c r="C27" s="968" t="s">
        <v>452</v>
      </c>
      <c r="D27" s="145" t="s">
        <v>110</v>
      </c>
      <c r="E27" s="21">
        <f>60+39+58+74+35+75+128+45+90</f>
        <v>604</v>
      </c>
      <c r="F27" s="78">
        <f t="shared" si="0"/>
        <v>138</v>
      </c>
      <c r="G27" s="78"/>
      <c r="H27" s="21">
        <v>138</v>
      </c>
      <c r="I27" s="21">
        <f>303-6</f>
        <v>297</v>
      </c>
      <c r="J27" s="21">
        <v>169</v>
      </c>
      <c r="K27" s="56"/>
      <c r="L27" s="282"/>
      <c r="M27" s="240"/>
      <c r="N27" s="283"/>
      <c r="O27" s="20"/>
      <c r="P27" s="56"/>
      <c r="Q27" s="56"/>
      <c r="R27" s="71"/>
      <c r="S27" s="71"/>
      <c r="T27" s="71"/>
      <c r="U27" s="71"/>
      <c r="V27" s="71"/>
      <c r="W27" s="252"/>
      <c r="X27" s="150"/>
      <c r="Y27" s="150" t="s">
        <v>102</v>
      </c>
    </row>
    <row r="28" spans="1:25" ht="68.25" customHeight="1">
      <c r="A28" s="4"/>
      <c r="B28" s="964"/>
      <c r="C28" s="968"/>
      <c r="D28" s="145" t="s">
        <v>111</v>
      </c>
      <c r="E28" s="80">
        <v>4127</v>
      </c>
      <c r="F28" s="78">
        <f t="shared" si="0"/>
        <v>1444</v>
      </c>
      <c r="G28" s="78">
        <v>206</v>
      </c>
      <c r="H28" s="80">
        <v>1238</v>
      </c>
      <c r="I28" s="21">
        <v>508</v>
      </c>
      <c r="J28" s="80" t="s">
        <v>617</v>
      </c>
      <c r="K28" s="56"/>
      <c r="L28" s="248"/>
      <c r="M28" s="240"/>
      <c r="N28" s="17"/>
      <c r="O28" s="20"/>
      <c r="P28" s="56"/>
      <c r="Q28" s="56"/>
      <c r="R28" s="71"/>
      <c r="S28" s="71"/>
      <c r="T28" s="71"/>
      <c r="U28" s="71"/>
      <c r="V28" s="71"/>
      <c r="W28" s="97"/>
      <c r="X28" s="150"/>
      <c r="Y28" s="150" t="s">
        <v>102</v>
      </c>
    </row>
    <row r="29" spans="1:25" ht="116.25" customHeight="1">
      <c r="A29" s="4"/>
      <c r="B29" s="964"/>
      <c r="C29" s="968"/>
      <c r="D29" s="145" t="s">
        <v>112</v>
      </c>
      <c r="E29" s="150" t="s">
        <v>596</v>
      </c>
      <c r="F29" s="125" t="str">
        <f>+H29</f>
        <v>10 extensionistas-138 piscicultores</v>
      </c>
      <c r="G29" s="125"/>
      <c r="H29" s="150" t="s">
        <v>597</v>
      </c>
      <c r="I29" s="150" t="s">
        <v>598</v>
      </c>
      <c r="J29" s="150" t="s">
        <v>599</v>
      </c>
      <c r="K29" s="71"/>
      <c r="L29" s="265"/>
      <c r="M29" s="72"/>
      <c r="N29" s="226"/>
      <c r="O29" s="20"/>
      <c r="P29" s="71"/>
      <c r="Q29" s="71"/>
      <c r="R29" s="71"/>
      <c r="S29" s="71"/>
      <c r="T29" s="71"/>
      <c r="U29" s="71"/>
      <c r="V29" s="71"/>
      <c r="W29" s="226"/>
      <c r="X29" s="150"/>
      <c r="Y29" s="150" t="s">
        <v>102</v>
      </c>
    </row>
    <row r="30" spans="2:25" ht="23.25" customHeight="1">
      <c r="B30" s="920" t="s">
        <v>93</v>
      </c>
      <c r="C30" s="920"/>
      <c r="D30" s="920"/>
      <c r="E30" s="920"/>
      <c r="F30" s="920"/>
      <c r="G30" s="920"/>
      <c r="H30" s="920"/>
      <c r="I30" s="920"/>
      <c r="J30" s="920"/>
      <c r="K30" s="920"/>
      <c r="L30" s="920"/>
      <c r="M30" s="920"/>
      <c r="N30" s="920"/>
      <c r="O30" s="920"/>
      <c r="P30" s="920"/>
      <c r="Q30" s="920"/>
      <c r="R30" s="920"/>
      <c r="S30" s="920"/>
      <c r="T30" s="920"/>
      <c r="U30" s="920"/>
      <c r="V30" s="920"/>
      <c r="W30" s="920"/>
      <c r="X30" s="920"/>
      <c r="Y30" s="920"/>
    </row>
    <row r="31" spans="2:25" ht="26.25" customHeight="1">
      <c r="B31" s="970" t="s">
        <v>815</v>
      </c>
      <c r="C31" s="970"/>
      <c r="D31" s="970"/>
      <c r="E31" s="970"/>
      <c r="F31" s="970"/>
      <c r="G31" s="970"/>
      <c r="H31" s="970"/>
      <c r="I31" s="970"/>
      <c r="J31" s="970"/>
      <c r="K31" s="970"/>
      <c r="L31" s="970"/>
      <c r="M31" s="970"/>
      <c r="N31" s="970"/>
      <c r="O31" s="970"/>
      <c r="P31" s="970"/>
      <c r="Q31" s="970"/>
      <c r="R31" s="970"/>
      <c r="S31" s="970"/>
      <c r="T31" s="970"/>
      <c r="U31" s="970"/>
      <c r="V31" s="970"/>
      <c r="W31" s="970"/>
      <c r="X31" s="970"/>
      <c r="Y31" s="970"/>
    </row>
    <row r="32" spans="2:25" ht="25.5" customHeight="1">
      <c r="B32" s="966" t="s">
        <v>818</v>
      </c>
      <c r="C32" s="966"/>
      <c r="D32" s="966"/>
      <c r="E32" s="966"/>
      <c r="F32" s="966"/>
      <c r="G32" s="966"/>
      <c r="H32" s="966"/>
      <c r="I32" s="966"/>
      <c r="J32" s="966"/>
      <c r="K32" s="966"/>
      <c r="L32" s="966"/>
      <c r="M32" s="966"/>
      <c r="N32" s="966"/>
      <c r="O32" s="966"/>
      <c r="P32" s="966"/>
      <c r="Q32" s="966"/>
      <c r="R32" s="966"/>
      <c r="S32" s="966"/>
      <c r="T32" s="966"/>
      <c r="U32" s="966"/>
      <c r="V32" s="966"/>
      <c r="W32" s="966"/>
      <c r="X32" s="966"/>
      <c r="Y32" s="966"/>
    </row>
    <row r="33" spans="2:25" ht="24" customHeight="1">
      <c r="B33" s="919" t="s">
        <v>0</v>
      </c>
      <c r="C33" s="919" t="s">
        <v>1</v>
      </c>
      <c r="D33" s="919" t="s">
        <v>2</v>
      </c>
      <c r="E33" s="919" t="s">
        <v>133</v>
      </c>
      <c r="F33" s="919"/>
      <c r="G33" s="919" t="s">
        <v>504</v>
      </c>
      <c r="H33" s="919"/>
      <c r="I33" s="919"/>
      <c r="J33" s="919"/>
      <c r="K33" s="919" t="s">
        <v>656</v>
      </c>
      <c r="L33" s="919" t="s">
        <v>657</v>
      </c>
      <c r="M33" s="919"/>
      <c r="N33" s="919" t="s">
        <v>3</v>
      </c>
      <c r="O33" s="920" t="s">
        <v>32</v>
      </c>
      <c r="P33" s="920"/>
      <c r="Q33" s="920"/>
      <c r="R33" s="920" t="s">
        <v>661</v>
      </c>
      <c r="S33" s="920"/>
      <c r="T33" s="920"/>
      <c r="U33" s="920"/>
      <c r="V33" s="920"/>
      <c r="W33" s="920" t="s">
        <v>667</v>
      </c>
      <c r="X33" s="920" t="s">
        <v>668</v>
      </c>
      <c r="Y33" s="919" t="s">
        <v>4</v>
      </c>
    </row>
    <row r="34" spans="2:25" ht="21.75" customHeight="1">
      <c r="B34" s="919"/>
      <c r="C34" s="919"/>
      <c r="D34" s="919"/>
      <c r="E34" s="919" t="s">
        <v>654</v>
      </c>
      <c r="F34" s="919" t="s">
        <v>838</v>
      </c>
      <c r="G34" s="919" t="s">
        <v>5</v>
      </c>
      <c r="H34" s="919" t="s">
        <v>6</v>
      </c>
      <c r="I34" s="919" t="s">
        <v>7</v>
      </c>
      <c r="J34" s="919" t="s">
        <v>8</v>
      </c>
      <c r="K34" s="919"/>
      <c r="L34" s="919" t="s">
        <v>838</v>
      </c>
      <c r="M34" s="919" t="s">
        <v>654</v>
      </c>
      <c r="N34" s="919"/>
      <c r="O34" s="920" t="s">
        <v>658</v>
      </c>
      <c r="P34" s="920" t="s">
        <v>659</v>
      </c>
      <c r="Q34" s="920" t="s">
        <v>660</v>
      </c>
      <c r="R34" s="920" t="s">
        <v>662</v>
      </c>
      <c r="S34" s="920" t="s">
        <v>663</v>
      </c>
      <c r="T34" s="920" t="s">
        <v>664</v>
      </c>
      <c r="U34" s="920" t="s">
        <v>665</v>
      </c>
      <c r="V34" s="920" t="s">
        <v>666</v>
      </c>
      <c r="W34" s="920"/>
      <c r="X34" s="920"/>
      <c r="Y34" s="919"/>
    </row>
    <row r="35" spans="2:25" ht="15.75">
      <c r="B35" s="919"/>
      <c r="C35" s="919"/>
      <c r="D35" s="919"/>
      <c r="E35" s="919"/>
      <c r="F35" s="919"/>
      <c r="G35" s="919"/>
      <c r="H35" s="919"/>
      <c r="I35" s="919"/>
      <c r="J35" s="919"/>
      <c r="K35" s="919"/>
      <c r="L35" s="919"/>
      <c r="M35" s="919"/>
      <c r="N35" s="919"/>
      <c r="O35" s="920"/>
      <c r="P35" s="920"/>
      <c r="Q35" s="920"/>
      <c r="R35" s="920"/>
      <c r="S35" s="920"/>
      <c r="T35" s="920"/>
      <c r="U35" s="920"/>
      <c r="V35" s="920"/>
      <c r="W35" s="920"/>
      <c r="X35" s="920"/>
      <c r="Y35" s="919"/>
    </row>
    <row r="36" spans="2:25" ht="71.25" customHeight="1">
      <c r="B36" s="964">
        <f>1+B27</f>
        <v>53</v>
      </c>
      <c r="C36" s="968" t="s">
        <v>453</v>
      </c>
      <c r="D36" s="138" t="s">
        <v>454</v>
      </c>
      <c r="E36" s="37">
        <v>40</v>
      </c>
      <c r="F36" s="37">
        <f>+G36+H36</f>
        <v>0</v>
      </c>
      <c r="G36" s="37"/>
      <c r="H36" s="37"/>
      <c r="I36" s="37"/>
      <c r="J36" s="37">
        <v>40</v>
      </c>
      <c r="K36" s="37"/>
      <c r="L36" s="72"/>
      <c r="M36" s="72"/>
      <c r="N36" s="17"/>
      <c r="O36" s="37"/>
      <c r="P36" s="37"/>
      <c r="Q36" s="71"/>
      <c r="R36" s="37"/>
      <c r="S36" s="103"/>
      <c r="T36" s="103"/>
      <c r="U36" s="103"/>
      <c r="V36" s="103"/>
      <c r="W36" s="17"/>
      <c r="X36" s="37"/>
      <c r="Y36" s="37" t="s">
        <v>43</v>
      </c>
    </row>
    <row r="37" spans="2:25" ht="96.75" customHeight="1">
      <c r="B37" s="964"/>
      <c r="C37" s="968"/>
      <c r="D37" s="17" t="s">
        <v>455</v>
      </c>
      <c r="E37" s="37">
        <v>130</v>
      </c>
      <c r="F37" s="37">
        <f>+G37+H37</f>
        <v>130</v>
      </c>
      <c r="G37" s="37"/>
      <c r="H37" s="37">
        <v>130</v>
      </c>
      <c r="I37" s="37"/>
      <c r="J37" s="180"/>
      <c r="K37" s="137"/>
      <c r="L37" s="72"/>
      <c r="M37" s="72"/>
      <c r="N37" s="17"/>
      <c r="O37" s="37"/>
      <c r="P37" s="37"/>
      <c r="Q37" s="37"/>
      <c r="R37" s="37"/>
      <c r="S37" s="103"/>
      <c r="T37" s="103"/>
      <c r="U37" s="103"/>
      <c r="V37" s="103"/>
      <c r="W37" s="17"/>
      <c r="X37" s="37"/>
      <c r="Y37" s="37" t="s">
        <v>43</v>
      </c>
    </row>
    <row r="38" spans="2:25" ht="21" customHeight="1">
      <c r="B38" s="920" t="s">
        <v>93</v>
      </c>
      <c r="C38" s="920"/>
      <c r="D38" s="920"/>
      <c r="E38" s="920"/>
      <c r="F38" s="920"/>
      <c r="G38" s="920"/>
      <c r="H38" s="920"/>
      <c r="I38" s="920"/>
      <c r="J38" s="920"/>
      <c r="K38" s="920"/>
      <c r="L38" s="920"/>
      <c r="M38" s="920"/>
      <c r="N38" s="920"/>
      <c r="O38" s="920"/>
      <c r="P38" s="920"/>
      <c r="Q38" s="920"/>
      <c r="R38" s="920"/>
      <c r="S38" s="920"/>
      <c r="T38" s="920"/>
      <c r="U38" s="920"/>
      <c r="V38" s="920"/>
      <c r="W38" s="920"/>
      <c r="X38" s="920"/>
      <c r="Y38" s="920"/>
    </row>
    <row r="39" spans="2:25" ht="23.25" customHeight="1">
      <c r="B39" s="970" t="s">
        <v>815</v>
      </c>
      <c r="C39" s="970"/>
      <c r="D39" s="970"/>
      <c r="E39" s="970"/>
      <c r="F39" s="970"/>
      <c r="G39" s="970"/>
      <c r="H39" s="970"/>
      <c r="I39" s="970"/>
      <c r="J39" s="970"/>
      <c r="K39" s="970"/>
      <c r="L39" s="970"/>
      <c r="M39" s="970"/>
      <c r="N39" s="970"/>
      <c r="O39" s="970"/>
      <c r="P39" s="970"/>
      <c r="Q39" s="970"/>
      <c r="R39" s="970"/>
      <c r="S39" s="970"/>
      <c r="T39" s="970"/>
      <c r="U39" s="970"/>
      <c r="V39" s="970"/>
      <c r="W39" s="970"/>
      <c r="X39" s="970"/>
      <c r="Y39" s="970"/>
    </row>
    <row r="40" spans="2:25" ht="21.75" customHeight="1">
      <c r="B40" s="966" t="s">
        <v>819</v>
      </c>
      <c r="C40" s="966"/>
      <c r="D40" s="966"/>
      <c r="E40" s="966"/>
      <c r="F40" s="966"/>
      <c r="G40" s="966"/>
      <c r="H40" s="966"/>
      <c r="I40" s="966"/>
      <c r="J40" s="966"/>
      <c r="K40" s="966"/>
      <c r="L40" s="966"/>
      <c r="M40" s="966"/>
      <c r="N40" s="966"/>
      <c r="O40" s="966"/>
      <c r="P40" s="966"/>
      <c r="Q40" s="966"/>
      <c r="R40" s="966"/>
      <c r="S40" s="966"/>
      <c r="T40" s="966"/>
      <c r="U40" s="966"/>
      <c r="V40" s="966"/>
      <c r="W40" s="966"/>
      <c r="X40" s="966"/>
      <c r="Y40" s="966"/>
    </row>
    <row r="41" spans="2:25" ht="29.25" customHeight="1">
      <c r="B41" s="919" t="s">
        <v>0</v>
      </c>
      <c r="C41" s="919" t="s">
        <v>1</v>
      </c>
      <c r="D41" s="919" t="s">
        <v>2</v>
      </c>
      <c r="E41" s="919" t="s">
        <v>133</v>
      </c>
      <c r="F41" s="919"/>
      <c r="G41" s="919" t="s">
        <v>504</v>
      </c>
      <c r="H41" s="919"/>
      <c r="I41" s="919"/>
      <c r="J41" s="919"/>
      <c r="K41" s="919" t="s">
        <v>656</v>
      </c>
      <c r="L41" s="919" t="s">
        <v>657</v>
      </c>
      <c r="M41" s="919"/>
      <c r="N41" s="919" t="s">
        <v>3</v>
      </c>
      <c r="O41" s="920" t="s">
        <v>32</v>
      </c>
      <c r="P41" s="920"/>
      <c r="Q41" s="920"/>
      <c r="R41" s="920" t="s">
        <v>661</v>
      </c>
      <c r="S41" s="920"/>
      <c r="T41" s="920"/>
      <c r="U41" s="920"/>
      <c r="V41" s="920"/>
      <c r="W41" s="920" t="s">
        <v>667</v>
      </c>
      <c r="X41" s="920" t="s">
        <v>668</v>
      </c>
      <c r="Y41" s="919" t="s">
        <v>4</v>
      </c>
    </row>
    <row r="42" spans="2:25" ht="15.75" customHeight="1">
      <c r="B42" s="919"/>
      <c r="C42" s="919"/>
      <c r="D42" s="919"/>
      <c r="E42" s="919" t="s">
        <v>654</v>
      </c>
      <c r="F42" s="919" t="s">
        <v>838</v>
      </c>
      <c r="G42" s="919" t="s">
        <v>5</v>
      </c>
      <c r="H42" s="919" t="s">
        <v>6</v>
      </c>
      <c r="I42" s="919" t="s">
        <v>7</v>
      </c>
      <c r="J42" s="919" t="s">
        <v>8</v>
      </c>
      <c r="K42" s="919"/>
      <c r="L42" s="919" t="s">
        <v>838</v>
      </c>
      <c r="M42" s="919" t="s">
        <v>654</v>
      </c>
      <c r="N42" s="919"/>
      <c r="O42" s="920" t="s">
        <v>658</v>
      </c>
      <c r="P42" s="920" t="s">
        <v>659</v>
      </c>
      <c r="Q42" s="920" t="s">
        <v>660</v>
      </c>
      <c r="R42" s="920" t="s">
        <v>662</v>
      </c>
      <c r="S42" s="920" t="s">
        <v>663</v>
      </c>
      <c r="T42" s="920" t="s">
        <v>664</v>
      </c>
      <c r="U42" s="920" t="s">
        <v>665</v>
      </c>
      <c r="V42" s="920" t="s">
        <v>666</v>
      </c>
      <c r="W42" s="920"/>
      <c r="X42" s="920"/>
      <c r="Y42" s="919"/>
    </row>
    <row r="43" spans="2:25" ht="15.75">
      <c r="B43" s="919"/>
      <c r="C43" s="919"/>
      <c r="D43" s="919"/>
      <c r="E43" s="919"/>
      <c r="F43" s="919"/>
      <c r="G43" s="919"/>
      <c r="H43" s="919"/>
      <c r="I43" s="919"/>
      <c r="J43" s="919"/>
      <c r="K43" s="919"/>
      <c r="L43" s="919"/>
      <c r="M43" s="919"/>
      <c r="N43" s="919"/>
      <c r="O43" s="920"/>
      <c r="P43" s="920"/>
      <c r="Q43" s="920"/>
      <c r="R43" s="920"/>
      <c r="S43" s="920"/>
      <c r="T43" s="920"/>
      <c r="U43" s="920"/>
      <c r="V43" s="920"/>
      <c r="W43" s="920"/>
      <c r="X43" s="920"/>
      <c r="Y43" s="919"/>
    </row>
    <row r="44" spans="2:25" ht="75.75" customHeight="1">
      <c r="B44" s="967">
        <f>1+B36</f>
        <v>54</v>
      </c>
      <c r="C44" s="968" t="s">
        <v>456</v>
      </c>
      <c r="D44" s="145" t="s">
        <v>113</v>
      </c>
      <c r="E44" s="150">
        <v>2</v>
      </c>
      <c r="F44" s="150">
        <f aca="true" t="shared" si="1" ref="F44:F49">+G44+H44</f>
        <v>1</v>
      </c>
      <c r="G44" s="77"/>
      <c r="H44" s="150">
        <v>1</v>
      </c>
      <c r="I44" s="150"/>
      <c r="J44" s="150">
        <v>1</v>
      </c>
      <c r="K44" s="71"/>
      <c r="L44" s="265"/>
      <c r="M44" s="265"/>
      <c r="N44" s="226"/>
      <c r="O44" s="969"/>
      <c r="P44" s="924"/>
      <c r="Q44" s="924"/>
      <c r="R44" s="924"/>
      <c r="S44" s="929"/>
      <c r="T44" s="929"/>
      <c r="U44" s="929"/>
      <c r="V44" s="929"/>
      <c r="W44" s="270"/>
      <c r="X44" s="145"/>
      <c r="Y44" s="963" t="s">
        <v>94</v>
      </c>
    </row>
    <row r="45" spans="2:25" ht="94.5" customHeight="1">
      <c r="B45" s="967"/>
      <c r="C45" s="968"/>
      <c r="D45" s="145" t="s">
        <v>114</v>
      </c>
      <c r="E45" s="150">
        <v>1</v>
      </c>
      <c r="F45" s="150">
        <f t="shared" si="1"/>
        <v>0</v>
      </c>
      <c r="G45" s="77"/>
      <c r="H45" s="150"/>
      <c r="I45" s="150">
        <v>1</v>
      </c>
      <c r="J45" s="150"/>
      <c r="K45" s="71"/>
      <c r="L45" s="265"/>
      <c r="M45" s="265"/>
      <c r="N45" s="226"/>
      <c r="O45" s="969"/>
      <c r="P45" s="924"/>
      <c r="Q45" s="924"/>
      <c r="R45" s="924"/>
      <c r="S45" s="929"/>
      <c r="T45" s="929"/>
      <c r="U45" s="929"/>
      <c r="V45" s="929"/>
      <c r="W45" s="270"/>
      <c r="X45" s="145"/>
      <c r="Y45" s="963"/>
    </row>
    <row r="46" spans="2:25" ht="75" customHeight="1">
      <c r="B46" s="967"/>
      <c r="C46" s="968"/>
      <c r="D46" s="145" t="s">
        <v>115</v>
      </c>
      <c r="E46" s="150">
        <v>1</v>
      </c>
      <c r="F46" s="150">
        <f t="shared" si="1"/>
        <v>0</v>
      </c>
      <c r="G46" s="77"/>
      <c r="H46" s="150"/>
      <c r="I46" s="150"/>
      <c r="J46" s="150">
        <v>1</v>
      </c>
      <c r="K46" s="71"/>
      <c r="L46" s="265"/>
      <c r="M46" s="265"/>
      <c r="N46" s="243"/>
      <c r="O46" s="226"/>
      <c r="P46" s="969"/>
      <c r="Q46" s="969"/>
      <c r="R46" s="924"/>
      <c r="S46" s="212"/>
      <c r="T46" s="226"/>
      <c r="U46" s="226"/>
      <c r="V46" s="71"/>
      <c r="W46" s="270"/>
      <c r="X46" s="145"/>
      <c r="Y46" s="963"/>
    </row>
    <row r="47" spans="2:25" ht="110.25">
      <c r="B47" s="6">
        <f>1+B44</f>
        <v>55</v>
      </c>
      <c r="C47" s="145" t="s">
        <v>457</v>
      </c>
      <c r="D47" s="145" t="s">
        <v>116</v>
      </c>
      <c r="E47" s="150">
        <v>12</v>
      </c>
      <c r="F47" s="150">
        <f t="shared" si="1"/>
        <v>6</v>
      </c>
      <c r="G47" s="150">
        <v>2</v>
      </c>
      <c r="H47" s="150">
        <v>4</v>
      </c>
      <c r="I47" s="150">
        <v>4</v>
      </c>
      <c r="J47" s="150">
        <v>2</v>
      </c>
      <c r="K47" s="71"/>
      <c r="L47" s="251"/>
      <c r="M47" s="251"/>
      <c r="N47" s="226"/>
      <c r="O47" s="226"/>
      <c r="P47" s="226"/>
      <c r="Q47" s="226"/>
      <c r="R47" s="49"/>
      <c r="S47" s="212"/>
      <c r="T47" s="226"/>
      <c r="U47" s="226"/>
      <c r="V47" s="226"/>
      <c r="W47" s="226"/>
      <c r="X47" s="145"/>
      <c r="Y47" s="963"/>
    </row>
    <row r="48" spans="2:25" ht="56.25" customHeight="1">
      <c r="B48" s="967">
        <f>1+B47</f>
        <v>56</v>
      </c>
      <c r="C48" s="968" t="s">
        <v>458</v>
      </c>
      <c r="D48" s="145" t="s">
        <v>117</v>
      </c>
      <c r="E48" s="150">
        <v>13</v>
      </c>
      <c r="F48" s="150">
        <f t="shared" si="1"/>
        <v>0</v>
      </c>
      <c r="G48" s="81"/>
      <c r="H48" s="82"/>
      <c r="I48" s="82"/>
      <c r="J48" s="150">
        <v>13</v>
      </c>
      <c r="K48" s="71"/>
      <c r="L48" s="265"/>
      <c r="M48" s="265"/>
      <c r="N48" s="226"/>
      <c r="O48" s="20"/>
      <c r="P48" s="20"/>
      <c r="Q48" s="20"/>
      <c r="R48" s="49"/>
      <c r="S48" s="212"/>
      <c r="T48" s="20"/>
      <c r="U48" s="20"/>
      <c r="V48" s="20"/>
      <c r="W48" s="284"/>
      <c r="X48" s="21"/>
      <c r="Y48" s="963" t="s">
        <v>94</v>
      </c>
    </row>
    <row r="49" spans="2:25" ht="52.5" customHeight="1">
      <c r="B49" s="967"/>
      <c r="C49" s="968"/>
      <c r="D49" s="145" t="s">
        <v>118</v>
      </c>
      <c r="E49" s="150">
        <v>2</v>
      </c>
      <c r="F49" s="150">
        <f t="shared" si="1"/>
        <v>1</v>
      </c>
      <c r="G49" s="150">
        <v>1</v>
      </c>
      <c r="H49" s="150"/>
      <c r="I49" s="150">
        <v>1</v>
      </c>
      <c r="J49" s="150"/>
      <c r="K49" s="71"/>
      <c r="L49" s="8"/>
      <c r="M49" s="251"/>
      <c r="N49" s="17"/>
      <c r="O49" s="20"/>
      <c r="P49" s="20"/>
      <c r="Q49" s="20"/>
      <c r="R49" s="49"/>
      <c r="S49" s="212"/>
      <c r="T49" s="20"/>
      <c r="U49" s="20"/>
      <c r="V49" s="20"/>
      <c r="W49" s="284"/>
      <c r="X49" s="21"/>
      <c r="Y49" s="963"/>
    </row>
    <row r="50" spans="2:25" ht="18" customHeight="1">
      <c r="B50" s="920" t="s">
        <v>93</v>
      </c>
      <c r="C50" s="920"/>
      <c r="D50" s="920"/>
      <c r="E50" s="920"/>
      <c r="F50" s="920"/>
      <c r="G50" s="920"/>
      <c r="H50" s="920"/>
      <c r="I50" s="920"/>
      <c r="J50" s="920"/>
      <c r="K50" s="920"/>
      <c r="L50" s="920"/>
      <c r="M50" s="920"/>
      <c r="N50" s="920"/>
      <c r="O50" s="920"/>
      <c r="P50" s="920"/>
      <c r="Q50" s="920"/>
      <c r="R50" s="920"/>
      <c r="S50" s="920"/>
      <c r="T50" s="920"/>
      <c r="U50" s="920"/>
      <c r="V50" s="920"/>
      <c r="W50" s="920"/>
      <c r="X50" s="920"/>
      <c r="Y50" s="920"/>
    </row>
    <row r="51" spans="2:25" ht="18.75" customHeight="1">
      <c r="B51" s="965" t="s">
        <v>820</v>
      </c>
      <c r="C51" s="965"/>
      <c r="D51" s="965"/>
      <c r="E51" s="965"/>
      <c r="F51" s="965"/>
      <c r="G51" s="965"/>
      <c r="H51" s="965"/>
      <c r="I51" s="965"/>
      <c r="J51" s="965"/>
      <c r="K51" s="965"/>
      <c r="L51" s="965"/>
      <c r="M51" s="965"/>
      <c r="N51" s="965"/>
      <c r="O51" s="965"/>
      <c r="P51" s="965"/>
      <c r="Q51" s="965"/>
      <c r="R51" s="965"/>
      <c r="S51" s="965"/>
      <c r="T51" s="965"/>
      <c r="U51" s="965"/>
      <c r="V51" s="965"/>
      <c r="W51" s="965"/>
      <c r="X51" s="965"/>
      <c r="Y51" s="965"/>
    </row>
    <row r="52" spans="2:25" ht="20.25" customHeight="1">
      <c r="B52" s="966" t="s">
        <v>821</v>
      </c>
      <c r="C52" s="966"/>
      <c r="D52" s="966"/>
      <c r="E52" s="966"/>
      <c r="F52" s="966"/>
      <c r="G52" s="966"/>
      <c r="H52" s="966"/>
      <c r="I52" s="966"/>
      <c r="J52" s="966"/>
      <c r="K52" s="966"/>
      <c r="L52" s="966"/>
      <c r="M52" s="966"/>
      <c r="N52" s="966"/>
      <c r="O52" s="966"/>
      <c r="P52" s="966"/>
      <c r="Q52" s="966"/>
      <c r="R52" s="966"/>
      <c r="S52" s="966"/>
      <c r="T52" s="966"/>
      <c r="U52" s="966"/>
      <c r="V52" s="966"/>
      <c r="W52" s="966"/>
      <c r="X52" s="966"/>
      <c r="Y52" s="966"/>
    </row>
    <row r="53" spans="2:25" ht="32.25" customHeight="1">
      <c r="B53" s="919" t="s">
        <v>0</v>
      </c>
      <c r="C53" s="919" t="s">
        <v>1</v>
      </c>
      <c r="D53" s="919" t="s">
        <v>2</v>
      </c>
      <c r="E53" s="919" t="s">
        <v>133</v>
      </c>
      <c r="F53" s="919"/>
      <c r="G53" s="919" t="s">
        <v>504</v>
      </c>
      <c r="H53" s="919"/>
      <c r="I53" s="919"/>
      <c r="J53" s="919"/>
      <c r="K53" s="919" t="s">
        <v>656</v>
      </c>
      <c r="L53" s="919" t="s">
        <v>657</v>
      </c>
      <c r="M53" s="919"/>
      <c r="N53" s="919" t="s">
        <v>3</v>
      </c>
      <c r="O53" s="920" t="s">
        <v>32</v>
      </c>
      <c r="P53" s="920"/>
      <c r="Q53" s="920"/>
      <c r="R53" s="920" t="s">
        <v>661</v>
      </c>
      <c r="S53" s="920"/>
      <c r="T53" s="920"/>
      <c r="U53" s="920"/>
      <c r="V53" s="920"/>
      <c r="W53" s="920" t="s">
        <v>667</v>
      </c>
      <c r="X53" s="920" t="s">
        <v>668</v>
      </c>
      <c r="Y53" s="919" t="s">
        <v>4</v>
      </c>
    </row>
    <row r="54" spans="2:25" ht="15.75" customHeight="1">
      <c r="B54" s="919"/>
      <c r="C54" s="919"/>
      <c r="D54" s="919"/>
      <c r="E54" s="919" t="s">
        <v>654</v>
      </c>
      <c r="F54" s="919" t="s">
        <v>838</v>
      </c>
      <c r="G54" s="919" t="s">
        <v>5</v>
      </c>
      <c r="H54" s="919" t="s">
        <v>6</v>
      </c>
      <c r="I54" s="919" t="s">
        <v>7</v>
      </c>
      <c r="J54" s="919" t="s">
        <v>8</v>
      </c>
      <c r="K54" s="919"/>
      <c r="L54" s="919" t="s">
        <v>838</v>
      </c>
      <c r="M54" s="919" t="s">
        <v>654</v>
      </c>
      <c r="N54" s="919"/>
      <c r="O54" s="920" t="s">
        <v>658</v>
      </c>
      <c r="P54" s="920" t="s">
        <v>659</v>
      </c>
      <c r="Q54" s="920" t="s">
        <v>660</v>
      </c>
      <c r="R54" s="920" t="s">
        <v>662</v>
      </c>
      <c r="S54" s="920" t="s">
        <v>663</v>
      </c>
      <c r="T54" s="920" t="s">
        <v>664</v>
      </c>
      <c r="U54" s="920" t="s">
        <v>665</v>
      </c>
      <c r="V54" s="920" t="s">
        <v>666</v>
      </c>
      <c r="W54" s="920"/>
      <c r="X54" s="920"/>
      <c r="Y54" s="919"/>
    </row>
    <row r="55" spans="2:25" ht="15.75">
      <c r="B55" s="919"/>
      <c r="C55" s="919"/>
      <c r="D55" s="919"/>
      <c r="E55" s="919"/>
      <c r="F55" s="919"/>
      <c r="G55" s="919"/>
      <c r="H55" s="919"/>
      <c r="I55" s="919"/>
      <c r="J55" s="919"/>
      <c r="K55" s="919"/>
      <c r="L55" s="919"/>
      <c r="M55" s="919"/>
      <c r="N55" s="919"/>
      <c r="O55" s="920"/>
      <c r="P55" s="920"/>
      <c r="Q55" s="920"/>
      <c r="R55" s="920"/>
      <c r="S55" s="920"/>
      <c r="T55" s="920"/>
      <c r="U55" s="920"/>
      <c r="V55" s="920"/>
      <c r="W55" s="920"/>
      <c r="X55" s="920"/>
      <c r="Y55" s="919"/>
    </row>
    <row r="56" spans="2:25" ht="64.5" customHeight="1">
      <c r="B56" s="922">
        <f>1+B48</f>
        <v>57</v>
      </c>
      <c r="C56" s="923" t="s">
        <v>460</v>
      </c>
      <c r="D56" s="140" t="s">
        <v>461</v>
      </c>
      <c r="E56" s="137">
        <v>50</v>
      </c>
      <c r="F56" s="137">
        <f>+G56+H56</f>
        <v>25</v>
      </c>
      <c r="G56" s="137">
        <v>10</v>
      </c>
      <c r="H56" s="137">
        <v>15</v>
      </c>
      <c r="I56" s="137">
        <v>15</v>
      </c>
      <c r="J56" s="137">
        <v>10</v>
      </c>
      <c r="K56" s="37"/>
      <c r="L56" s="246"/>
      <c r="M56" s="246"/>
      <c r="N56" s="233"/>
      <c r="O56" s="17"/>
      <c r="P56" s="37"/>
      <c r="Q56" s="17"/>
      <c r="R56" s="924"/>
      <c r="S56" s="929"/>
      <c r="T56" s="929"/>
      <c r="U56" s="929"/>
      <c r="V56" s="974"/>
      <c r="W56" s="17"/>
      <c r="X56" s="923" t="s">
        <v>775</v>
      </c>
      <c r="Y56" s="137" t="s">
        <v>72</v>
      </c>
    </row>
    <row r="57" spans="2:25" ht="71.25" customHeight="1">
      <c r="B57" s="922"/>
      <c r="C57" s="923"/>
      <c r="D57" s="140" t="s">
        <v>462</v>
      </c>
      <c r="E57" s="162">
        <v>1950</v>
      </c>
      <c r="F57" s="137">
        <f aca="true" t="shared" si="2" ref="F57:F63">+G57+H57</f>
        <v>947</v>
      </c>
      <c r="G57" s="137">
        <f>250+50+25+2+1+1+2+2+2+2+10+10+20+5</f>
        <v>382</v>
      </c>
      <c r="H57" s="137">
        <f>250+150+50+5+4+4+5+5+5+5+15+20+40+7</f>
        <v>565</v>
      </c>
      <c r="I57" s="137">
        <f>7+40+20+15+5+5+5+5+4+4+5+50+150+250</f>
        <v>565</v>
      </c>
      <c r="J57" s="137">
        <f>250+100+25+3+1+1+3+3+3+3+10+10+20+6</f>
        <v>438</v>
      </c>
      <c r="K57" s="37"/>
      <c r="L57" s="8"/>
      <c r="M57" s="8"/>
      <c r="N57" s="17"/>
      <c r="O57" s="17"/>
      <c r="P57" s="37"/>
      <c r="Q57" s="37"/>
      <c r="R57" s="924"/>
      <c r="S57" s="924"/>
      <c r="T57" s="929"/>
      <c r="U57" s="924"/>
      <c r="V57" s="924"/>
      <c r="W57" s="17"/>
      <c r="X57" s="923"/>
      <c r="Y57" s="137" t="s">
        <v>72</v>
      </c>
    </row>
    <row r="58" spans="2:25" ht="93" customHeight="1">
      <c r="B58" s="922">
        <f>1+B56</f>
        <v>58</v>
      </c>
      <c r="C58" s="923" t="s">
        <v>464</v>
      </c>
      <c r="D58" s="140" t="s">
        <v>463</v>
      </c>
      <c r="E58" s="137">
        <v>8000</v>
      </c>
      <c r="F58" s="137">
        <f t="shared" si="2"/>
        <v>1500</v>
      </c>
      <c r="G58" s="137"/>
      <c r="H58" s="137">
        <v>1500</v>
      </c>
      <c r="I58" s="2">
        <v>3250</v>
      </c>
      <c r="J58" s="2">
        <v>3250</v>
      </c>
      <c r="K58" s="285"/>
      <c r="L58" s="187"/>
      <c r="M58" s="246"/>
      <c r="N58" s="931"/>
      <c r="O58" s="931"/>
      <c r="P58" s="37"/>
      <c r="Q58" s="37"/>
      <c r="R58" s="924"/>
      <c r="S58" s="929"/>
      <c r="T58" s="929"/>
      <c r="U58" s="924"/>
      <c r="V58" s="924"/>
      <c r="W58" s="17"/>
      <c r="X58" s="138" t="s">
        <v>776</v>
      </c>
      <c r="Y58" s="922" t="s">
        <v>72</v>
      </c>
    </row>
    <row r="59" spans="2:25" ht="36.75" customHeight="1">
      <c r="B59" s="922"/>
      <c r="C59" s="923"/>
      <c r="D59" s="138" t="s">
        <v>119</v>
      </c>
      <c r="E59" s="137">
        <v>60</v>
      </c>
      <c r="F59" s="137">
        <f t="shared" si="2"/>
        <v>10</v>
      </c>
      <c r="G59" s="137"/>
      <c r="H59" s="137">
        <v>10</v>
      </c>
      <c r="I59" s="137">
        <v>25</v>
      </c>
      <c r="J59" s="137">
        <v>25</v>
      </c>
      <c r="K59" s="37"/>
      <c r="L59" s="187"/>
      <c r="M59" s="187"/>
      <c r="N59" s="931"/>
      <c r="O59" s="931"/>
      <c r="P59" s="17"/>
      <c r="Q59" s="17"/>
      <c r="R59" s="924"/>
      <c r="S59" s="929"/>
      <c r="T59" s="929"/>
      <c r="U59" s="924"/>
      <c r="V59" s="924"/>
      <c r="W59" s="17"/>
      <c r="X59" s="138"/>
      <c r="Y59" s="922"/>
    </row>
    <row r="60" spans="2:25" ht="41.25" customHeight="1">
      <c r="B60" s="922">
        <f>1+B58</f>
        <v>59</v>
      </c>
      <c r="C60" s="923" t="s">
        <v>459</v>
      </c>
      <c r="D60" s="138" t="s">
        <v>351</v>
      </c>
      <c r="E60" s="137">
        <v>1</v>
      </c>
      <c r="F60" s="137">
        <f t="shared" si="2"/>
        <v>1</v>
      </c>
      <c r="G60" s="137"/>
      <c r="H60" s="137">
        <v>1</v>
      </c>
      <c r="I60" s="137"/>
      <c r="J60" s="137"/>
      <c r="K60" s="37"/>
      <c r="L60" s="187"/>
      <c r="M60" s="187"/>
      <c r="N60" s="17"/>
      <c r="O60" s="17"/>
      <c r="P60" s="17"/>
      <c r="Q60" s="17"/>
      <c r="R60" s="17"/>
      <c r="S60" s="37"/>
      <c r="T60" s="37"/>
      <c r="U60" s="37"/>
      <c r="V60" s="37"/>
      <c r="W60" s="17"/>
      <c r="X60" s="138"/>
      <c r="Y60" s="972" t="s">
        <v>72</v>
      </c>
    </row>
    <row r="61" spans="2:25" ht="108" customHeight="1">
      <c r="B61" s="922"/>
      <c r="C61" s="923" t="s">
        <v>352</v>
      </c>
      <c r="D61" s="138" t="s">
        <v>113</v>
      </c>
      <c r="E61" s="137">
        <v>3</v>
      </c>
      <c r="F61" s="137">
        <f t="shared" si="2"/>
        <v>2</v>
      </c>
      <c r="G61" s="137">
        <v>1</v>
      </c>
      <c r="H61" s="137">
        <v>1</v>
      </c>
      <c r="I61" s="137">
        <v>1</v>
      </c>
      <c r="J61" s="137"/>
      <c r="K61" s="37"/>
      <c r="L61" s="8"/>
      <c r="M61" s="8"/>
      <c r="N61" s="49"/>
      <c r="O61" s="17"/>
      <c r="P61" s="17"/>
      <c r="Q61" s="17"/>
      <c r="R61" s="17"/>
      <c r="S61" s="93"/>
      <c r="T61" s="93"/>
      <c r="U61" s="93"/>
      <c r="V61" s="286"/>
      <c r="W61" s="17"/>
      <c r="X61" s="138" t="s">
        <v>777</v>
      </c>
      <c r="Y61" s="922"/>
    </row>
    <row r="62" spans="2:25" ht="74.25" customHeight="1">
      <c r="B62" s="922">
        <f>1+B60</f>
        <v>60</v>
      </c>
      <c r="C62" s="968" t="s">
        <v>259</v>
      </c>
      <c r="D62" s="83" t="s">
        <v>260</v>
      </c>
      <c r="E62" s="84" t="s">
        <v>627</v>
      </c>
      <c r="F62" s="137">
        <f t="shared" si="2"/>
        <v>0</v>
      </c>
      <c r="G62" s="150"/>
      <c r="H62" s="150"/>
      <c r="I62" s="150"/>
      <c r="J62" s="150"/>
      <c r="K62" s="287"/>
      <c r="L62" s="265"/>
      <c r="M62" s="72"/>
      <c r="N62" s="969"/>
      <c r="O62" s="973"/>
      <c r="P62" s="262"/>
      <c r="Q62" s="262"/>
      <c r="R62" s="262"/>
      <c r="S62" s="37"/>
      <c r="T62" s="37"/>
      <c r="U62" s="37"/>
      <c r="V62" s="37"/>
      <c r="W62" s="288"/>
      <c r="X62" s="105" t="s">
        <v>778</v>
      </c>
      <c r="Y62" s="150" t="s">
        <v>72</v>
      </c>
    </row>
    <row r="63" spans="2:25" ht="67.5" customHeight="1">
      <c r="B63" s="922"/>
      <c r="C63" s="968"/>
      <c r="D63" s="145" t="s">
        <v>261</v>
      </c>
      <c r="E63" s="150">
        <v>3</v>
      </c>
      <c r="F63" s="137">
        <f t="shared" si="2"/>
        <v>1</v>
      </c>
      <c r="G63" s="150"/>
      <c r="H63" s="150">
        <v>1</v>
      </c>
      <c r="I63" s="150">
        <v>1</v>
      </c>
      <c r="J63" s="150">
        <v>1</v>
      </c>
      <c r="K63" s="71"/>
      <c r="L63" s="265"/>
      <c r="M63" s="72"/>
      <c r="N63" s="969"/>
      <c r="O63" s="973"/>
      <c r="P63" s="262"/>
      <c r="Q63" s="262"/>
      <c r="R63" s="262"/>
      <c r="S63" s="37"/>
      <c r="T63" s="37"/>
      <c r="U63" s="37"/>
      <c r="V63" s="37"/>
      <c r="W63" s="289"/>
      <c r="X63" s="105" t="s">
        <v>779</v>
      </c>
      <c r="Y63" s="150" t="s">
        <v>72</v>
      </c>
    </row>
    <row r="64" spans="2:25" ht="27.75" customHeight="1">
      <c r="B64" s="920" t="s">
        <v>93</v>
      </c>
      <c r="C64" s="920"/>
      <c r="D64" s="920"/>
      <c r="E64" s="920"/>
      <c r="F64" s="920"/>
      <c r="G64" s="920"/>
      <c r="H64" s="920"/>
      <c r="I64" s="920"/>
      <c r="J64" s="920"/>
      <c r="K64" s="920"/>
      <c r="L64" s="920"/>
      <c r="M64" s="920"/>
      <c r="N64" s="920"/>
      <c r="O64" s="920"/>
      <c r="P64" s="920"/>
      <c r="Q64" s="920"/>
      <c r="R64" s="920"/>
      <c r="S64" s="920"/>
      <c r="T64" s="920"/>
      <c r="U64" s="920"/>
      <c r="V64" s="920"/>
      <c r="W64" s="920"/>
      <c r="X64" s="920"/>
      <c r="Y64" s="920"/>
    </row>
    <row r="65" spans="2:25" ht="29.25" customHeight="1">
      <c r="B65" s="966" t="s">
        <v>822</v>
      </c>
      <c r="C65" s="966"/>
      <c r="D65" s="966"/>
      <c r="E65" s="966"/>
      <c r="F65" s="966"/>
      <c r="G65" s="966"/>
      <c r="H65" s="966"/>
      <c r="I65" s="966"/>
      <c r="J65" s="966"/>
      <c r="K65" s="966"/>
      <c r="L65" s="966"/>
      <c r="M65" s="966"/>
      <c r="N65" s="966"/>
      <c r="O65" s="966"/>
      <c r="P65" s="966"/>
      <c r="Q65" s="966"/>
      <c r="R65" s="966"/>
      <c r="S65" s="966"/>
      <c r="T65" s="966"/>
      <c r="U65" s="966"/>
      <c r="V65" s="966"/>
      <c r="W65" s="966"/>
      <c r="X65" s="966"/>
      <c r="Y65" s="966"/>
    </row>
    <row r="66" spans="2:25" ht="29.25" customHeight="1">
      <c r="B66" s="966" t="s">
        <v>823</v>
      </c>
      <c r="C66" s="966"/>
      <c r="D66" s="966"/>
      <c r="E66" s="966"/>
      <c r="F66" s="966"/>
      <c r="G66" s="966"/>
      <c r="H66" s="966"/>
      <c r="I66" s="966"/>
      <c r="J66" s="966"/>
      <c r="K66" s="966"/>
      <c r="L66" s="966"/>
      <c r="M66" s="966"/>
      <c r="N66" s="966"/>
      <c r="O66" s="966"/>
      <c r="P66" s="966"/>
      <c r="Q66" s="966"/>
      <c r="R66" s="966"/>
      <c r="S66" s="966"/>
      <c r="T66" s="966"/>
      <c r="U66" s="966"/>
      <c r="V66" s="966"/>
      <c r="W66" s="966"/>
      <c r="X66" s="966"/>
      <c r="Y66" s="966"/>
    </row>
    <row r="67" spans="2:25" ht="31.5" customHeight="1">
      <c r="B67" s="919" t="s">
        <v>0</v>
      </c>
      <c r="C67" s="919" t="s">
        <v>1</v>
      </c>
      <c r="D67" s="919" t="s">
        <v>2</v>
      </c>
      <c r="E67" s="919" t="s">
        <v>133</v>
      </c>
      <c r="F67" s="919"/>
      <c r="G67" s="919" t="s">
        <v>504</v>
      </c>
      <c r="H67" s="919"/>
      <c r="I67" s="919"/>
      <c r="J67" s="919"/>
      <c r="K67" s="919" t="s">
        <v>656</v>
      </c>
      <c r="L67" s="919" t="s">
        <v>657</v>
      </c>
      <c r="M67" s="919"/>
      <c r="N67" s="919" t="s">
        <v>3</v>
      </c>
      <c r="O67" s="920" t="s">
        <v>32</v>
      </c>
      <c r="P67" s="920"/>
      <c r="Q67" s="920"/>
      <c r="R67" s="920" t="s">
        <v>661</v>
      </c>
      <c r="S67" s="920"/>
      <c r="T67" s="920"/>
      <c r="U67" s="920"/>
      <c r="V67" s="920"/>
      <c r="W67" s="920" t="s">
        <v>667</v>
      </c>
      <c r="X67" s="920" t="s">
        <v>668</v>
      </c>
      <c r="Y67" s="919" t="s">
        <v>4</v>
      </c>
    </row>
    <row r="68" spans="2:25" ht="15.75" customHeight="1">
      <c r="B68" s="919"/>
      <c r="C68" s="919"/>
      <c r="D68" s="919"/>
      <c r="E68" s="919" t="s">
        <v>654</v>
      </c>
      <c r="F68" s="919" t="s">
        <v>838</v>
      </c>
      <c r="G68" s="919" t="s">
        <v>5</v>
      </c>
      <c r="H68" s="919" t="s">
        <v>6</v>
      </c>
      <c r="I68" s="919" t="s">
        <v>7</v>
      </c>
      <c r="J68" s="919" t="s">
        <v>8</v>
      </c>
      <c r="K68" s="919"/>
      <c r="L68" s="919" t="s">
        <v>838</v>
      </c>
      <c r="M68" s="919" t="s">
        <v>654</v>
      </c>
      <c r="N68" s="919"/>
      <c r="O68" s="920" t="s">
        <v>658</v>
      </c>
      <c r="P68" s="920" t="s">
        <v>659</v>
      </c>
      <c r="Q68" s="920" t="s">
        <v>660</v>
      </c>
      <c r="R68" s="920" t="s">
        <v>662</v>
      </c>
      <c r="S68" s="920" t="s">
        <v>663</v>
      </c>
      <c r="T68" s="920" t="s">
        <v>664</v>
      </c>
      <c r="U68" s="920" t="s">
        <v>665</v>
      </c>
      <c r="V68" s="920" t="s">
        <v>666</v>
      </c>
      <c r="W68" s="920"/>
      <c r="X68" s="920"/>
      <c r="Y68" s="919"/>
    </row>
    <row r="69" spans="2:25" ht="15.75">
      <c r="B69" s="919"/>
      <c r="C69" s="919"/>
      <c r="D69" s="919"/>
      <c r="E69" s="919"/>
      <c r="F69" s="919"/>
      <c r="G69" s="919"/>
      <c r="H69" s="919"/>
      <c r="I69" s="919"/>
      <c r="J69" s="919"/>
      <c r="K69" s="919"/>
      <c r="L69" s="919"/>
      <c r="M69" s="919"/>
      <c r="N69" s="919"/>
      <c r="O69" s="920"/>
      <c r="P69" s="920"/>
      <c r="Q69" s="920"/>
      <c r="R69" s="920"/>
      <c r="S69" s="920"/>
      <c r="T69" s="920"/>
      <c r="U69" s="920"/>
      <c r="V69" s="920"/>
      <c r="W69" s="920"/>
      <c r="X69" s="920"/>
      <c r="Y69" s="919"/>
    </row>
    <row r="70" spans="2:25" ht="107.25" customHeight="1">
      <c r="B70" s="21">
        <f>1+B62</f>
        <v>61</v>
      </c>
      <c r="C70" s="77" t="s">
        <v>284</v>
      </c>
      <c r="D70" s="138" t="s">
        <v>288</v>
      </c>
      <c r="E70" s="137">
        <v>5</v>
      </c>
      <c r="F70" s="137" t="s">
        <v>845</v>
      </c>
      <c r="G70" s="137" t="s">
        <v>285</v>
      </c>
      <c r="H70" s="137" t="s">
        <v>286</v>
      </c>
      <c r="I70" s="137" t="s">
        <v>287</v>
      </c>
      <c r="J70" s="137"/>
      <c r="K70" s="37"/>
      <c r="L70" s="8"/>
      <c r="M70" s="8"/>
      <c r="N70" s="17"/>
      <c r="O70" s="71"/>
      <c r="P70" s="71"/>
      <c r="Q70" s="71"/>
      <c r="R70" s="71"/>
      <c r="S70" s="262"/>
      <c r="T70" s="262"/>
      <c r="U70" s="262"/>
      <c r="V70" s="263"/>
      <c r="W70" s="226"/>
      <c r="X70" s="145" t="s">
        <v>674</v>
      </c>
      <c r="Y70" s="137" t="s">
        <v>9</v>
      </c>
    </row>
    <row r="71" spans="2:25" ht="63.75" customHeight="1">
      <c r="B71" s="21">
        <f>1+B70</f>
        <v>62</v>
      </c>
      <c r="C71" s="135" t="s">
        <v>283</v>
      </c>
      <c r="D71" s="145" t="s">
        <v>120</v>
      </c>
      <c r="E71" s="150">
        <v>1</v>
      </c>
      <c r="F71" s="145"/>
      <c r="G71" s="145"/>
      <c r="H71" s="145"/>
      <c r="I71" s="145"/>
      <c r="J71" s="150">
        <v>1</v>
      </c>
      <c r="K71" s="71"/>
      <c r="L71" s="71"/>
      <c r="M71" s="37"/>
      <c r="N71" s="226"/>
      <c r="O71" s="226"/>
      <c r="P71" s="226"/>
      <c r="Q71" s="226"/>
      <c r="R71" s="226"/>
      <c r="S71" s="262"/>
      <c r="T71" s="262"/>
      <c r="U71" s="226"/>
      <c r="V71" s="226"/>
      <c r="W71" s="17"/>
      <c r="X71" s="2" t="s">
        <v>194</v>
      </c>
      <c r="Y71" s="181" t="s">
        <v>9</v>
      </c>
    </row>
    <row r="72" spans="2:25" ht="24.75" customHeight="1">
      <c r="B72" s="920" t="s">
        <v>93</v>
      </c>
      <c r="C72" s="920"/>
      <c r="D72" s="920"/>
      <c r="E72" s="920"/>
      <c r="F72" s="920"/>
      <c r="G72" s="920"/>
      <c r="H72" s="920"/>
      <c r="I72" s="920"/>
      <c r="J72" s="920"/>
      <c r="K72" s="920"/>
      <c r="L72" s="920"/>
      <c r="M72" s="920"/>
      <c r="N72" s="920"/>
      <c r="O72" s="920"/>
      <c r="P72" s="920"/>
      <c r="Q72" s="920"/>
      <c r="R72" s="920"/>
      <c r="S72" s="920"/>
      <c r="T72" s="920"/>
      <c r="U72" s="920"/>
      <c r="V72" s="920"/>
      <c r="W72" s="920"/>
      <c r="X72" s="920"/>
      <c r="Y72" s="920"/>
    </row>
    <row r="73" spans="2:25" ht="22.5" customHeight="1">
      <c r="B73" s="970" t="s">
        <v>824</v>
      </c>
      <c r="C73" s="970"/>
      <c r="D73" s="970"/>
      <c r="E73" s="970"/>
      <c r="F73" s="970"/>
      <c r="G73" s="970"/>
      <c r="H73" s="970"/>
      <c r="I73" s="970"/>
      <c r="J73" s="970"/>
      <c r="K73" s="970"/>
      <c r="L73" s="970"/>
      <c r="M73" s="970"/>
      <c r="N73" s="970"/>
      <c r="O73" s="970"/>
      <c r="P73" s="970"/>
      <c r="Q73" s="970"/>
      <c r="R73" s="970"/>
      <c r="S73" s="970"/>
      <c r="T73" s="970"/>
      <c r="U73" s="970"/>
      <c r="V73" s="970"/>
      <c r="W73" s="970"/>
      <c r="X73" s="970"/>
      <c r="Y73" s="970"/>
    </row>
    <row r="74" spans="2:25" ht="21.75" customHeight="1">
      <c r="B74" s="966" t="s">
        <v>825</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row>
    <row r="75" spans="2:25" ht="23.25" customHeight="1">
      <c r="B75" s="919" t="s">
        <v>0</v>
      </c>
      <c r="C75" s="919" t="s">
        <v>1</v>
      </c>
      <c r="D75" s="919" t="s">
        <v>2</v>
      </c>
      <c r="E75" s="919" t="s">
        <v>133</v>
      </c>
      <c r="F75" s="919"/>
      <c r="G75" s="919" t="s">
        <v>504</v>
      </c>
      <c r="H75" s="919"/>
      <c r="I75" s="919"/>
      <c r="J75" s="919"/>
      <c r="K75" s="919" t="s">
        <v>656</v>
      </c>
      <c r="L75" s="919" t="s">
        <v>657</v>
      </c>
      <c r="M75" s="919"/>
      <c r="N75" s="919" t="s">
        <v>3</v>
      </c>
      <c r="O75" s="920" t="s">
        <v>32</v>
      </c>
      <c r="P75" s="920"/>
      <c r="Q75" s="920"/>
      <c r="R75" s="920" t="s">
        <v>661</v>
      </c>
      <c r="S75" s="920"/>
      <c r="T75" s="920"/>
      <c r="U75" s="920"/>
      <c r="V75" s="920"/>
      <c r="W75" s="920" t="s">
        <v>667</v>
      </c>
      <c r="X75" s="920" t="s">
        <v>668</v>
      </c>
      <c r="Y75" s="919" t="s">
        <v>4</v>
      </c>
    </row>
    <row r="76" spans="2:25" ht="15.75" customHeight="1">
      <c r="B76" s="919"/>
      <c r="C76" s="919"/>
      <c r="D76" s="919"/>
      <c r="E76" s="919" t="s">
        <v>654</v>
      </c>
      <c r="F76" s="919" t="s">
        <v>838</v>
      </c>
      <c r="G76" s="919" t="s">
        <v>5</v>
      </c>
      <c r="H76" s="919" t="s">
        <v>6</v>
      </c>
      <c r="I76" s="919" t="s">
        <v>7</v>
      </c>
      <c r="J76" s="919" t="s">
        <v>8</v>
      </c>
      <c r="K76" s="919"/>
      <c r="L76" s="919" t="s">
        <v>838</v>
      </c>
      <c r="M76" s="919" t="s">
        <v>654</v>
      </c>
      <c r="N76" s="919"/>
      <c r="O76" s="920" t="s">
        <v>658</v>
      </c>
      <c r="P76" s="920" t="s">
        <v>659</v>
      </c>
      <c r="Q76" s="920" t="s">
        <v>660</v>
      </c>
      <c r="R76" s="920" t="s">
        <v>662</v>
      </c>
      <c r="S76" s="920" t="s">
        <v>663</v>
      </c>
      <c r="T76" s="920" t="s">
        <v>664</v>
      </c>
      <c r="U76" s="920" t="s">
        <v>665</v>
      </c>
      <c r="V76" s="920" t="s">
        <v>666</v>
      </c>
      <c r="W76" s="920"/>
      <c r="X76" s="920"/>
      <c r="Y76" s="919"/>
    </row>
    <row r="77" spans="2:25" ht="15.75">
      <c r="B77" s="919"/>
      <c r="C77" s="919"/>
      <c r="D77" s="919"/>
      <c r="E77" s="919"/>
      <c r="F77" s="919"/>
      <c r="G77" s="919"/>
      <c r="H77" s="919"/>
      <c r="I77" s="919"/>
      <c r="J77" s="919"/>
      <c r="K77" s="919"/>
      <c r="L77" s="919"/>
      <c r="M77" s="919"/>
      <c r="N77" s="919"/>
      <c r="O77" s="920"/>
      <c r="P77" s="920"/>
      <c r="Q77" s="920"/>
      <c r="R77" s="920"/>
      <c r="S77" s="920"/>
      <c r="T77" s="920"/>
      <c r="U77" s="920"/>
      <c r="V77" s="920"/>
      <c r="W77" s="920"/>
      <c r="X77" s="920"/>
      <c r="Y77" s="919"/>
    </row>
    <row r="78" spans="2:25" ht="157.5">
      <c r="B78" s="6">
        <f>1+B71</f>
        <v>63</v>
      </c>
      <c r="C78" s="145" t="s">
        <v>121</v>
      </c>
      <c r="D78" s="145" t="s">
        <v>122</v>
      </c>
      <c r="E78" s="85" t="s">
        <v>747</v>
      </c>
      <c r="F78" s="2">
        <f>+G78+H78</f>
        <v>64944</v>
      </c>
      <c r="G78" s="67">
        <v>55787</v>
      </c>
      <c r="H78" s="67">
        <v>9157</v>
      </c>
      <c r="I78" s="67">
        <v>113799</v>
      </c>
      <c r="J78" s="2">
        <v>99429</v>
      </c>
      <c r="K78" s="51"/>
      <c r="L78" s="8"/>
      <c r="M78" s="8"/>
      <c r="N78" s="182"/>
      <c r="O78" s="187"/>
      <c r="P78" s="51"/>
      <c r="Q78" s="51"/>
      <c r="R78" s="51"/>
      <c r="S78" s="212"/>
      <c r="T78" s="51"/>
      <c r="U78" s="264"/>
      <c r="V78" s="212"/>
      <c r="W78" s="182"/>
      <c r="X78" s="182" t="s">
        <v>826</v>
      </c>
      <c r="Y78" s="146" t="s">
        <v>53</v>
      </c>
    </row>
    <row r="79" spans="2:25" ht="78.75">
      <c r="B79" s="21">
        <f>1+B78</f>
        <v>64</v>
      </c>
      <c r="C79" s="145" t="s">
        <v>595</v>
      </c>
      <c r="D79" s="145" t="s">
        <v>123</v>
      </c>
      <c r="E79" s="137">
        <v>286</v>
      </c>
      <c r="F79" s="2">
        <f>+G79+H79</f>
        <v>0</v>
      </c>
      <c r="G79" s="86"/>
      <c r="H79" s="150"/>
      <c r="I79" s="137">
        <v>286</v>
      </c>
      <c r="J79" s="150"/>
      <c r="K79" s="71"/>
      <c r="L79" s="265"/>
      <c r="M79" s="72"/>
      <c r="N79" s="37"/>
      <c r="O79" s="37"/>
      <c r="P79" s="266"/>
      <c r="Q79" s="266"/>
      <c r="R79" s="51"/>
      <c r="S79" s="262"/>
      <c r="T79" s="51"/>
      <c r="U79" s="51"/>
      <c r="V79" s="51"/>
      <c r="W79" s="183"/>
      <c r="X79" s="134" t="s">
        <v>780</v>
      </c>
      <c r="Y79" s="146" t="s">
        <v>53</v>
      </c>
    </row>
    <row r="80" spans="2:25" ht="97.5" customHeight="1">
      <c r="B80" s="157">
        <f>1+B79</f>
        <v>65</v>
      </c>
      <c r="C80" s="138" t="s">
        <v>124</v>
      </c>
      <c r="D80" s="138" t="s">
        <v>125</v>
      </c>
      <c r="E80" s="87" t="s">
        <v>126</v>
      </c>
      <c r="F80" s="2">
        <f>+G80+H80</f>
        <v>1608</v>
      </c>
      <c r="G80" s="87">
        <v>803</v>
      </c>
      <c r="H80" s="87">
        <v>805</v>
      </c>
      <c r="I80" s="87" t="s">
        <v>127</v>
      </c>
      <c r="J80" s="87" t="s">
        <v>128</v>
      </c>
      <c r="K80" s="267"/>
      <c r="L80" s="8"/>
      <c r="M80" s="8"/>
      <c r="N80" s="183"/>
      <c r="O80" s="268"/>
      <c r="P80" s="214"/>
      <c r="Q80" s="214"/>
      <c r="R80" s="214"/>
      <c r="S80" s="262"/>
      <c r="T80" s="214"/>
      <c r="U80" s="269"/>
      <c r="V80" s="262"/>
      <c r="W80" s="183"/>
      <c r="X80" s="183" t="s">
        <v>827</v>
      </c>
      <c r="Y80" s="143" t="s">
        <v>53</v>
      </c>
    </row>
    <row r="81" spans="2:25" ht="85.5" customHeight="1">
      <c r="B81" s="928">
        <f>1+B80</f>
        <v>66</v>
      </c>
      <c r="C81" s="923" t="s">
        <v>465</v>
      </c>
      <c r="D81" s="142" t="s">
        <v>466</v>
      </c>
      <c r="E81" s="138" t="s">
        <v>468</v>
      </c>
      <c r="F81" s="137" t="s">
        <v>846</v>
      </c>
      <c r="G81" s="137" t="s">
        <v>469</v>
      </c>
      <c r="H81" s="137" t="s">
        <v>469</v>
      </c>
      <c r="I81" s="137" t="s">
        <v>469</v>
      </c>
      <c r="J81" s="137" t="s">
        <v>470</v>
      </c>
      <c r="K81" s="51"/>
      <c r="L81" s="8"/>
      <c r="M81" s="8"/>
      <c r="N81" s="17"/>
      <c r="O81" s="268"/>
      <c r="P81" s="266"/>
      <c r="Q81" s="266"/>
      <c r="R81" s="37"/>
      <c r="S81" s="266"/>
      <c r="T81" s="266"/>
      <c r="U81" s="266"/>
      <c r="V81" s="266"/>
      <c r="W81" s="64"/>
      <c r="X81" s="64" t="s">
        <v>781</v>
      </c>
      <c r="Y81" s="143" t="s">
        <v>53</v>
      </c>
    </row>
    <row r="82" spans="2:25" ht="95.25" customHeight="1">
      <c r="B82" s="928"/>
      <c r="C82" s="923"/>
      <c r="D82" s="142" t="s">
        <v>471</v>
      </c>
      <c r="E82" s="138" t="s">
        <v>474</v>
      </c>
      <c r="F82" s="142" t="s">
        <v>847</v>
      </c>
      <c r="G82" s="142" t="s">
        <v>472</v>
      </c>
      <c r="H82" s="142" t="s">
        <v>472</v>
      </c>
      <c r="I82" s="142" t="s">
        <v>472</v>
      </c>
      <c r="J82" s="142" t="s">
        <v>473</v>
      </c>
      <c r="K82" s="51"/>
      <c r="L82" s="246"/>
      <c r="M82" s="246"/>
      <c r="N82" s="17"/>
      <c r="O82" s="268"/>
      <c r="P82" s="266"/>
      <c r="Q82" s="266"/>
      <c r="R82" s="37"/>
      <c r="S82" s="266"/>
      <c r="T82" s="266"/>
      <c r="U82" s="266"/>
      <c r="V82" s="266"/>
      <c r="W82" s="64"/>
      <c r="X82" s="64" t="s">
        <v>828</v>
      </c>
      <c r="Y82" s="143" t="s">
        <v>53</v>
      </c>
    </row>
    <row r="83" spans="2:25" ht="82.5" customHeight="1">
      <c r="B83" s="928"/>
      <c r="C83" s="923"/>
      <c r="D83" s="142" t="s">
        <v>467</v>
      </c>
      <c r="E83" s="138" t="s">
        <v>477</v>
      </c>
      <c r="F83" s="142" t="s">
        <v>848</v>
      </c>
      <c r="G83" s="142" t="s">
        <v>653</v>
      </c>
      <c r="H83" s="142" t="s">
        <v>653</v>
      </c>
      <c r="I83" s="142" t="s">
        <v>653</v>
      </c>
      <c r="J83" s="142" t="s">
        <v>652</v>
      </c>
      <c r="K83" s="51"/>
      <c r="L83" s="8"/>
      <c r="M83" s="8"/>
      <c r="N83" s="17"/>
      <c r="O83" s="187"/>
      <c r="P83" s="266"/>
      <c r="Q83" s="266"/>
      <c r="R83" s="37"/>
      <c r="S83" s="266"/>
      <c r="T83" s="266"/>
      <c r="U83" s="266"/>
      <c r="V83" s="266"/>
      <c r="W83" s="64"/>
      <c r="X83" s="64" t="s">
        <v>829</v>
      </c>
      <c r="Y83" s="143" t="s">
        <v>53</v>
      </c>
    </row>
    <row r="84" spans="2:25" ht="63">
      <c r="B84" s="21">
        <f>1+B81</f>
        <v>67</v>
      </c>
      <c r="C84" s="77" t="s">
        <v>475</v>
      </c>
      <c r="D84" s="83" t="s">
        <v>476</v>
      </c>
      <c r="E84" s="3">
        <v>66</v>
      </c>
      <c r="F84" s="71">
        <v>0</v>
      </c>
      <c r="G84" s="71">
        <v>0</v>
      </c>
      <c r="H84" s="71">
        <v>0</v>
      </c>
      <c r="I84" s="150">
        <v>0</v>
      </c>
      <c r="J84" s="150">
        <v>66</v>
      </c>
      <c r="K84" s="71"/>
      <c r="L84" s="265"/>
      <c r="M84" s="246"/>
      <c r="N84" s="270"/>
      <c r="O84" s="71"/>
      <c r="P84" s="71"/>
      <c r="Q84" s="226"/>
      <c r="R84" s="226"/>
      <c r="S84" s="226"/>
      <c r="T84" s="271"/>
      <c r="U84" s="271"/>
      <c r="V84" s="272"/>
      <c r="W84" s="226"/>
      <c r="X84" s="145" t="s">
        <v>783</v>
      </c>
      <c r="Y84" s="150" t="s">
        <v>129</v>
      </c>
    </row>
    <row r="85" spans="2:25" ht="15.75">
      <c r="B85" s="920" t="s">
        <v>93</v>
      </c>
      <c r="C85" s="920"/>
      <c r="D85" s="920"/>
      <c r="E85" s="920"/>
      <c r="F85" s="920"/>
      <c r="G85" s="920"/>
      <c r="H85" s="920"/>
      <c r="I85" s="920"/>
      <c r="J85" s="920"/>
      <c r="K85" s="920"/>
      <c r="L85" s="920"/>
      <c r="M85" s="920"/>
      <c r="N85" s="920"/>
      <c r="O85" s="920"/>
      <c r="P85" s="920"/>
      <c r="Q85" s="920"/>
      <c r="R85" s="920"/>
      <c r="S85" s="920"/>
      <c r="T85" s="920"/>
      <c r="U85" s="920"/>
      <c r="V85" s="920"/>
      <c r="W85" s="920"/>
      <c r="X85" s="920"/>
      <c r="Y85" s="920"/>
    </row>
    <row r="86" spans="2:25" ht="26.25" customHeight="1">
      <c r="B86" s="970" t="s">
        <v>830</v>
      </c>
      <c r="C86" s="970"/>
      <c r="D86" s="970"/>
      <c r="E86" s="970"/>
      <c r="F86" s="970"/>
      <c r="G86" s="970"/>
      <c r="H86" s="970"/>
      <c r="I86" s="970"/>
      <c r="J86" s="970"/>
      <c r="K86" s="970"/>
      <c r="L86" s="970"/>
      <c r="M86" s="970"/>
      <c r="N86" s="970"/>
      <c r="O86" s="970"/>
      <c r="P86" s="970"/>
      <c r="Q86" s="970"/>
      <c r="R86" s="970"/>
      <c r="S86" s="970"/>
      <c r="T86" s="970"/>
      <c r="U86" s="970"/>
      <c r="V86" s="970"/>
      <c r="W86" s="970"/>
      <c r="X86" s="970"/>
      <c r="Y86" s="970"/>
    </row>
    <row r="87" spans="2:25" ht="23.25" customHeight="1">
      <c r="B87" s="966" t="s">
        <v>831</v>
      </c>
      <c r="C87" s="966"/>
      <c r="D87" s="966"/>
      <c r="E87" s="966"/>
      <c r="F87" s="966"/>
      <c r="G87" s="966"/>
      <c r="H87" s="966"/>
      <c r="I87" s="966"/>
      <c r="J87" s="966"/>
      <c r="K87" s="966"/>
      <c r="L87" s="966"/>
      <c r="M87" s="966"/>
      <c r="N87" s="966"/>
      <c r="O87" s="966"/>
      <c r="P87" s="966"/>
      <c r="Q87" s="966"/>
      <c r="R87" s="966"/>
      <c r="S87" s="966"/>
      <c r="T87" s="966"/>
      <c r="U87" s="966"/>
      <c r="V87" s="966"/>
      <c r="W87" s="966"/>
      <c r="X87" s="966"/>
      <c r="Y87" s="966"/>
    </row>
    <row r="88" spans="2:25" ht="15.75" customHeight="1">
      <c r="B88" s="919" t="s">
        <v>0</v>
      </c>
      <c r="C88" s="919" t="s">
        <v>1</v>
      </c>
      <c r="D88" s="919" t="s">
        <v>2</v>
      </c>
      <c r="E88" s="919" t="s">
        <v>133</v>
      </c>
      <c r="F88" s="919"/>
      <c r="G88" s="919" t="s">
        <v>504</v>
      </c>
      <c r="H88" s="919"/>
      <c r="I88" s="919"/>
      <c r="J88" s="919"/>
      <c r="K88" s="919" t="s">
        <v>656</v>
      </c>
      <c r="L88" s="919" t="s">
        <v>657</v>
      </c>
      <c r="M88" s="919"/>
      <c r="N88" s="919" t="s">
        <v>3</v>
      </c>
      <c r="O88" s="920" t="s">
        <v>32</v>
      </c>
      <c r="P88" s="920"/>
      <c r="Q88" s="920"/>
      <c r="R88" s="920" t="s">
        <v>661</v>
      </c>
      <c r="S88" s="920"/>
      <c r="T88" s="920"/>
      <c r="U88" s="920"/>
      <c r="V88" s="920"/>
      <c r="W88" s="920" t="s">
        <v>667</v>
      </c>
      <c r="X88" s="920" t="s">
        <v>668</v>
      </c>
      <c r="Y88" s="919" t="s">
        <v>4</v>
      </c>
    </row>
    <row r="89" spans="2:25" ht="15.75" customHeight="1">
      <c r="B89" s="919"/>
      <c r="C89" s="919"/>
      <c r="D89" s="919"/>
      <c r="E89" s="919" t="s">
        <v>654</v>
      </c>
      <c r="F89" s="919" t="s">
        <v>838</v>
      </c>
      <c r="G89" s="919" t="s">
        <v>5</v>
      </c>
      <c r="H89" s="919" t="s">
        <v>6</v>
      </c>
      <c r="I89" s="919" t="s">
        <v>7</v>
      </c>
      <c r="J89" s="919" t="s">
        <v>8</v>
      </c>
      <c r="K89" s="919"/>
      <c r="L89" s="919" t="s">
        <v>838</v>
      </c>
      <c r="M89" s="919" t="s">
        <v>654</v>
      </c>
      <c r="N89" s="919"/>
      <c r="O89" s="920" t="s">
        <v>658</v>
      </c>
      <c r="P89" s="920" t="s">
        <v>659</v>
      </c>
      <c r="Q89" s="920" t="s">
        <v>660</v>
      </c>
      <c r="R89" s="920" t="s">
        <v>662</v>
      </c>
      <c r="S89" s="920" t="s">
        <v>663</v>
      </c>
      <c r="T89" s="920" t="s">
        <v>664</v>
      </c>
      <c r="U89" s="920" t="s">
        <v>665</v>
      </c>
      <c r="V89" s="920" t="s">
        <v>666</v>
      </c>
      <c r="W89" s="920"/>
      <c r="X89" s="920"/>
      <c r="Y89" s="919"/>
    </row>
    <row r="90" spans="2:25" ht="15.75">
      <c r="B90" s="919"/>
      <c r="C90" s="919"/>
      <c r="D90" s="919"/>
      <c r="E90" s="919"/>
      <c r="F90" s="919"/>
      <c r="G90" s="919"/>
      <c r="H90" s="919"/>
      <c r="I90" s="919"/>
      <c r="J90" s="919"/>
      <c r="K90" s="919"/>
      <c r="L90" s="919"/>
      <c r="M90" s="919"/>
      <c r="N90" s="919"/>
      <c r="O90" s="920"/>
      <c r="P90" s="920"/>
      <c r="Q90" s="920"/>
      <c r="R90" s="920"/>
      <c r="S90" s="920"/>
      <c r="T90" s="920"/>
      <c r="U90" s="920"/>
      <c r="V90" s="920"/>
      <c r="W90" s="920"/>
      <c r="X90" s="920"/>
      <c r="Y90" s="919"/>
    </row>
    <row r="91" spans="2:25" ht="69.75" customHeight="1">
      <c r="B91" s="137">
        <f>1+B84</f>
        <v>68</v>
      </c>
      <c r="C91" s="142" t="s">
        <v>633</v>
      </c>
      <c r="D91" s="142" t="s">
        <v>130</v>
      </c>
      <c r="E91" s="2" t="s">
        <v>131</v>
      </c>
      <c r="F91" s="2"/>
      <c r="G91" s="137"/>
      <c r="H91" s="137"/>
      <c r="I91" s="2">
        <v>9200</v>
      </c>
      <c r="J91" s="2">
        <v>9200</v>
      </c>
      <c r="K91" s="273"/>
      <c r="L91" s="187"/>
      <c r="M91" s="274"/>
      <c r="N91" s="49"/>
      <c r="O91" s="49"/>
      <c r="P91" s="49"/>
      <c r="Q91" s="49"/>
      <c r="R91" s="37"/>
      <c r="S91" s="37"/>
      <c r="T91" s="37"/>
      <c r="U91" s="49"/>
      <c r="V91" s="49"/>
      <c r="W91" s="95"/>
      <c r="X91" s="142" t="s">
        <v>782</v>
      </c>
      <c r="Y91" s="137" t="s">
        <v>72</v>
      </c>
    </row>
    <row r="96" ht="34.5" customHeight="1">
      <c r="C96" s="128" t="s">
        <v>810</v>
      </c>
    </row>
  </sheetData>
  <sheetProtection/>
  <mergeCells count="311">
    <mergeCell ref="R58:R59"/>
    <mergeCell ref="S58:S59"/>
    <mergeCell ref="T58:T59"/>
    <mergeCell ref="U58:U59"/>
    <mergeCell ref="V58:V59"/>
    <mergeCell ref="V44:V45"/>
    <mergeCell ref="V56:V57"/>
    <mergeCell ref="U44:U45"/>
    <mergeCell ref="B50:Y50"/>
    <mergeCell ref="B53:B55"/>
    <mergeCell ref="P46:Q46"/>
    <mergeCell ref="R44:R46"/>
    <mergeCell ref="R56:R57"/>
    <mergeCell ref="S56:S57"/>
    <mergeCell ref="T56:T57"/>
    <mergeCell ref="U56:U57"/>
    <mergeCell ref="P44:P45"/>
    <mergeCell ref="Q44:Q45"/>
    <mergeCell ref="S44:S45"/>
    <mergeCell ref="T44:T45"/>
    <mergeCell ref="X56:X57"/>
    <mergeCell ref="E89:E90"/>
    <mergeCell ref="F89:F90"/>
    <mergeCell ref="L89:L90"/>
    <mergeCell ref="M89:M90"/>
    <mergeCell ref="O89:O90"/>
    <mergeCell ref="P89:P90"/>
    <mergeCell ref="K88:K90"/>
    <mergeCell ref="L88:M88"/>
    <mergeCell ref="O88:Q88"/>
    <mergeCell ref="N88:N90"/>
    <mergeCell ref="R88:V88"/>
    <mergeCell ref="W88:W90"/>
    <mergeCell ref="X88:X90"/>
    <mergeCell ref="Q89:Q90"/>
    <mergeCell ref="R89:R90"/>
    <mergeCell ref="S89:S90"/>
    <mergeCell ref="T89:T90"/>
    <mergeCell ref="U89:U90"/>
    <mergeCell ref="V89:V90"/>
    <mergeCell ref="X75:X77"/>
    <mergeCell ref="E76:E77"/>
    <mergeCell ref="F76:F77"/>
    <mergeCell ref="L76:L77"/>
    <mergeCell ref="M76:M77"/>
    <mergeCell ref="O76:O77"/>
    <mergeCell ref="P76:P77"/>
    <mergeCell ref="Q76:Q77"/>
    <mergeCell ref="R76:R77"/>
    <mergeCell ref="S76:S77"/>
    <mergeCell ref="L75:M75"/>
    <mergeCell ref="O75:Q75"/>
    <mergeCell ref="R75:V75"/>
    <mergeCell ref="W75:W77"/>
    <mergeCell ref="T76:T77"/>
    <mergeCell ref="U76:U77"/>
    <mergeCell ref="V76:V77"/>
    <mergeCell ref="N75:N77"/>
    <mergeCell ref="E68:E69"/>
    <mergeCell ref="F68:F69"/>
    <mergeCell ref="L68:L69"/>
    <mergeCell ref="M68:M69"/>
    <mergeCell ref="O68:O69"/>
    <mergeCell ref="P68:P69"/>
    <mergeCell ref="T68:T69"/>
    <mergeCell ref="U68:U69"/>
    <mergeCell ref="V68:V69"/>
    <mergeCell ref="G68:G69"/>
    <mergeCell ref="W67:W69"/>
    <mergeCell ref="X67:X69"/>
    <mergeCell ref="Q68:Q69"/>
    <mergeCell ref="R68:R69"/>
    <mergeCell ref="J68:J69"/>
    <mergeCell ref="S54:S55"/>
    <mergeCell ref="T54:T55"/>
    <mergeCell ref="U54:U55"/>
    <mergeCell ref="V54:V55"/>
    <mergeCell ref="E67:F67"/>
    <mergeCell ref="K67:K69"/>
    <mergeCell ref="L67:M67"/>
    <mergeCell ref="O67:Q67"/>
    <mergeCell ref="R67:V67"/>
    <mergeCell ref="S68:S69"/>
    <mergeCell ref="L54:L55"/>
    <mergeCell ref="M54:M55"/>
    <mergeCell ref="O54:O55"/>
    <mergeCell ref="P54:P55"/>
    <mergeCell ref="Q54:Q55"/>
    <mergeCell ref="R54:R55"/>
    <mergeCell ref="Q42:Q43"/>
    <mergeCell ref="R42:R43"/>
    <mergeCell ref="S42:S43"/>
    <mergeCell ref="T42:T43"/>
    <mergeCell ref="U42:U43"/>
    <mergeCell ref="V42:V43"/>
    <mergeCell ref="O41:Q41"/>
    <mergeCell ref="R41:V41"/>
    <mergeCell ref="W41:W43"/>
    <mergeCell ref="X41:X43"/>
    <mergeCell ref="E42:E43"/>
    <mergeCell ref="F42:F43"/>
    <mergeCell ref="L42:L43"/>
    <mergeCell ref="M42:M43"/>
    <mergeCell ref="O42:O43"/>
    <mergeCell ref="P42:P43"/>
    <mergeCell ref="X33:X35"/>
    <mergeCell ref="E34:E35"/>
    <mergeCell ref="F34:F35"/>
    <mergeCell ref="L34:L35"/>
    <mergeCell ref="M34:M35"/>
    <mergeCell ref="O34:O35"/>
    <mergeCell ref="P34:P35"/>
    <mergeCell ref="Q34:Q35"/>
    <mergeCell ref="R34:R35"/>
    <mergeCell ref="S34:S35"/>
    <mergeCell ref="E33:F33"/>
    <mergeCell ref="K33:K35"/>
    <mergeCell ref="L33:M33"/>
    <mergeCell ref="O33:Q33"/>
    <mergeCell ref="R33:V33"/>
    <mergeCell ref="W33:W35"/>
    <mergeCell ref="T34:T35"/>
    <mergeCell ref="U34:U35"/>
    <mergeCell ref="V34:V35"/>
    <mergeCell ref="G33:J33"/>
    <mergeCell ref="M16:M17"/>
    <mergeCell ref="O16:O17"/>
    <mergeCell ref="P16:P17"/>
    <mergeCell ref="Q16:Q17"/>
    <mergeCell ref="R16:R17"/>
    <mergeCell ref="S16:S17"/>
    <mergeCell ref="E15:F15"/>
    <mergeCell ref="K15:K17"/>
    <mergeCell ref="L15:M15"/>
    <mergeCell ref="O15:Q15"/>
    <mergeCell ref="R15:V15"/>
    <mergeCell ref="W15:W17"/>
    <mergeCell ref="T16:T17"/>
    <mergeCell ref="U16:U17"/>
    <mergeCell ref="V16:V17"/>
    <mergeCell ref="I16:I17"/>
    <mergeCell ref="E6:E7"/>
    <mergeCell ref="F6:F7"/>
    <mergeCell ref="L6:L7"/>
    <mergeCell ref="M6:M7"/>
    <mergeCell ref="O6:O7"/>
    <mergeCell ref="P6:P7"/>
    <mergeCell ref="W5:W7"/>
    <mergeCell ref="T6:T7"/>
    <mergeCell ref="U6:U7"/>
    <mergeCell ref="V6:V7"/>
    <mergeCell ref="G6:G7"/>
    <mergeCell ref="X5:X7"/>
    <mergeCell ref="Q6:Q7"/>
    <mergeCell ref="R6:R7"/>
    <mergeCell ref="S6:S7"/>
    <mergeCell ref="Y88:Y90"/>
    <mergeCell ref="E75:F75"/>
    <mergeCell ref="K75:K77"/>
    <mergeCell ref="B60:B61"/>
    <mergeCell ref="Y60:Y61"/>
    <mergeCell ref="C62:C63"/>
    <mergeCell ref="N62:N63"/>
    <mergeCell ref="O62:O63"/>
    <mergeCell ref="B62:B63"/>
    <mergeCell ref="C60:C61"/>
    <mergeCell ref="B85:Y85"/>
    <mergeCell ref="G76:G77"/>
    <mergeCell ref="E88:F88"/>
    <mergeCell ref="H76:H77"/>
    <mergeCell ref="I76:I77"/>
    <mergeCell ref="G89:G90"/>
    <mergeCell ref="I89:I90"/>
    <mergeCell ref="B86:Y86"/>
    <mergeCell ref="B87:Y87"/>
    <mergeCell ref="Y75:Y77"/>
    <mergeCell ref="B88:B90"/>
    <mergeCell ref="C88:C90"/>
    <mergeCell ref="D88:D90"/>
    <mergeCell ref="G88:J88"/>
    <mergeCell ref="H89:H90"/>
    <mergeCell ref="J89:J90"/>
    <mergeCell ref="B65:Y65"/>
    <mergeCell ref="B66:Y66"/>
    <mergeCell ref="Y67:Y69"/>
    <mergeCell ref="B72:Y72"/>
    <mergeCell ref="B75:B77"/>
    <mergeCell ref="C75:C77"/>
    <mergeCell ref="D75:D77"/>
    <mergeCell ref="G75:J75"/>
    <mergeCell ref="H68:H69"/>
    <mergeCell ref="J76:J77"/>
    <mergeCell ref="Y58:Y59"/>
    <mergeCell ref="B64:Y64"/>
    <mergeCell ref="B67:B69"/>
    <mergeCell ref="C67:C69"/>
    <mergeCell ref="D67:D69"/>
    <mergeCell ref="G67:J67"/>
    <mergeCell ref="N67:N69"/>
    <mergeCell ref="C58:C59"/>
    <mergeCell ref="N58:N59"/>
    <mergeCell ref="I68:I69"/>
    <mergeCell ref="B56:B57"/>
    <mergeCell ref="C56:C57"/>
    <mergeCell ref="G54:G55"/>
    <mergeCell ref="H54:H55"/>
    <mergeCell ref="I54:I55"/>
    <mergeCell ref="N53:N55"/>
    <mergeCell ref="J54:J55"/>
    <mergeCell ref="E53:F53"/>
    <mergeCell ref="K53:K55"/>
    <mergeCell ref="L53:M53"/>
    <mergeCell ref="C53:C55"/>
    <mergeCell ref="D53:D55"/>
    <mergeCell ref="G53:J53"/>
    <mergeCell ref="Y53:Y55"/>
    <mergeCell ref="O53:Q53"/>
    <mergeCell ref="R53:V53"/>
    <mergeCell ref="W53:W55"/>
    <mergeCell ref="X53:X55"/>
    <mergeCell ref="E54:E55"/>
    <mergeCell ref="F54:F55"/>
    <mergeCell ref="C41:C43"/>
    <mergeCell ref="N41:N43"/>
    <mergeCell ref="G42:G43"/>
    <mergeCell ref="H42:H43"/>
    <mergeCell ref="I42:I43"/>
    <mergeCell ref="J42:J43"/>
    <mergeCell ref="E41:F41"/>
    <mergeCell ref="K41:K43"/>
    <mergeCell ref="L41:M41"/>
    <mergeCell ref="Y41:Y43"/>
    <mergeCell ref="G41:J41"/>
    <mergeCell ref="C36:C37"/>
    <mergeCell ref="B38:Y38"/>
    <mergeCell ref="G34:G35"/>
    <mergeCell ref="H34:H35"/>
    <mergeCell ref="I34:I35"/>
    <mergeCell ref="J34:J35"/>
    <mergeCell ref="B40:Y40"/>
    <mergeCell ref="B41:B43"/>
    <mergeCell ref="B27:B29"/>
    <mergeCell ref="C27:C29"/>
    <mergeCell ref="B36:B37"/>
    <mergeCell ref="B30:Y30"/>
    <mergeCell ref="B31:Y31"/>
    <mergeCell ref="B32:Y32"/>
    <mergeCell ref="B33:B35"/>
    <mergeCell ref="C33:C35"/>
    <mergeCell ref="D33:D35"/>
    <mergeCell ref="N33:N35"/>
    <mergeCell ref="B24:B26"/>
    <mergeCell ref="C24:C26"/>
    <mergeCell ref="Y24:Y26"/>
    <mergeCell ref="G16:G17"/>
    <mergeCell ref="H16:H17"/>
    <mergeCell ref="Y18:Y20"/>
    <mergeCell ref="X15:X17"/>
    <mergeCell ref="E16:E17"/>
    <mergeCell ref="F16:F17"/>
    <mergeCell ref="L16:L17"/>
    <mergeCell ref="B2:Y2"/>
    <mergeCell ref="B3:Y3"/>
    <mergeCell ref="B4:Y4"/>
    <mergeCell ref="B5:B7"/>
    <mergeCell ref="C5:C7"/>
    <mergeCell ref="C21:C23"/>
    <mergeCell ref="Y21:Y23"/>
    <mergeCell ref="Y15:Y17"/>
    <mergeCell ref="B18:B20"/>
    <mergeCell ref="E5:F5"/>
    <mergeCell ref="B39:Y39"/>
    <mergeCell ref="J16:J17"/>
    <mergeCell ref="N15:N17"/>
    <mergeCell ref="G15:J15"/>
    <mergeCell ref="C18:C20"/>
    <mergeCell ref="H6:H7"/>
    <mergeCell ref="I6:I7"/>
    <mergeCell ref="J6:J7"/>
    <mergeCell ref="N5:N7"/>
    <mergeCell ref="B12:Y12"/>
    <mergeCell ref="D15:D17"/>
    <mergeCell ref="D5:D7"/>
    <mergeCell ref="G5:J5"/>
    <mergeCell ref="Y5:Y7"/>
    <mergeCell ref="B13:Y13"/>
    <mergeCell ref="B14:Y14"/>
    <mergeCell ref="K5:K7"/>
    <mergeCell ref="L5:M5"/>
    <mergeCell ref="O5:Q5"/>
    <mergeCell ref="R5:V5"/>
    <mergeCell ref="C48:C49"/>
    <mergeCell ref="Y33:Y35"/>
    <mergeCell ref="C15:C17"/>
    <mergeCell ref="B15:B17"/>
    <mergeCell ref="B81:B83"/>
    <mergeCell ref="C81:C83"/>
    <mergeCell ref="B58:B59"/>
    <mergeCell ref="B73:Y73"/>
    <mergeCell ref="B74:Y74"/>
    <mergeCell ref="D41:D43"/>
    <mergeCell ref="Y48:Y49"/>
    <mergeCell ref="B21:B23"/>
    <mergeCell ref="O58:O59"/>
    <mergeCell ref="B51:Y51"/>
    <mergeCell ref="B52:Y52"/>
    <mergeCell ref="B44:B46"/>
    <mergeCell ref="C44:C46"/>
    <mergeCell ref="O44:O45"/>
    <mergeCell ref="Y44:Y47"/>
    <mergeCell ref="B48:B49"/>
  </mergeCells>
  <printOptions horizontalCentered="1" verticalCentered="1"/>
  <pageMargins left="0.3937007874015748" right="0.3937007874015748" top="0.11811023622047245" bottom="0.11811023622047245" header="0.31496062992125984" footer="0.31496062992125984"/>
  <pageSetup horizontalDpi="600" verticalDpi="600" orientation="landscape" scale="33" r:id="rId1"/>
  <rowBreaks count="3" manualBreakCount="3">
    <brk id="37" max="18" man="1"/>
    <brk id="49" max="18" man="1"/>
    <brk id="84" max="18" man="1"/>
  </rowBreaks>
  <ignoredErrors>
    <ignoredError sqref="G59:J59 G80:J80 G91 G8:J8 G57:J57 E82 E81 G28 E91 E80 E59 E10 G58 I28:J28" numberStoredAsText="1"/>
  </ignoredErrors>
</worksheet>
</file>

<file path=xl/worksheets/sheet4.xml><?xml version="1.0" encoding="utf-8"?>
<worksheet xmlns="http://schemas.openxmlformats.org/spreadsheetml/2006/main" xmlns:r="http://schemas.openxmlformats.org/officeDocument/2006/relationships">
  <dimension ref="B2:Z158"/>
  <sheetViews>
    <sheetView zoomScale="70" zoomScaleNormal="70" zoomScaleSheetLayoutView="35" workbookViewId="0" topLeftCell="A1">
      <selection activeCell="E5" sqref="E5:M7"/>
    </sheetView>
  </sheetViews>
  <sheetFormatPr defaultColWidth="28.140625" defaultRowHeight="15"/>
  <cols>
    <col min="1" max="1" width="2.421875" style="88" bestFit="1" customWidth="1"/>
    <col min="2" max="2" width="9.00390625" style="88" customWidth="1"/>
    <col min="3" max="3" width="33.140625" style="88" customWidth="1"/>
    <col min="4" max="4" width="32.28125" style="88" customWidth="1"/>
    <col min="5" max="5" width="22.28125" style="88" customWidth="1"/>
    <col min="6" max="6" width="36.421875" style="88" customWidth="1"/>
    <col min="7" max="8" width="33.28125" style="88" hidden="1" customWidth="1"/>
    <col min="9" max="9" width="39.00390625" style="88" hidden="1" customWidth="1"/>
    <col min="10" max="10" width="39.140625" style="88" hidden="1" customWidth="1"/>
    <col min="11" max="11" width="12.57421875" style="88" customWidth="1"/>
    <col min="12" max="12" width="15.7109375" style="88" customWidth="1"/>
    <col min="13" max="13" width="9.140625" style="88" customWidth="1"/>
    <col min="14" max="14" width="40.28125" style="88" customWidth="1"/>
    <col min="15" max="15" width="39.00390625" style="88" customWidth="1"/>
    <col min="16" max="16" width="12.57421875" style="88" bestFit="1" customWidth="1"/>
    <col min="17" max="17" width="14.00390625" style="88" bestFit="1" customWidth="1"/>
    <col min="18" max="18" width="12.57421875" style="88" customWidth="1"/>
    <col min="19" max="20" width="19.140625" style="88" bestFit="1" customWidth="1"/>
    <col min="21" max="21" width="17.7109375" style="88" bestFit="1" customWidth="1"/>
    <col min="22" max="22" width="22.57421875" style="88" bestFit="1" customWidth="1"/>
    <col min="23" max="23" width="60.421875" style="88" customWidth="1"/>
    <col min="24" max="24" width="41.421875" style="88" hidden="1" customWidth="1"/>
    <col min="25" max="25" width="10.421875" style="88" customWidth="1"/>
    <col min="26" max="16384" width="28.140625" style="88" customWidth="1"/>
  </cols>
  <sheetData>
    <row r="2" spans="2:25" ht="21" customHeight="1">
      <c r="B2" s="919" t="s">
        <v>132</v>
      </c>
      <c r="C2" s="919"/>
      <c r="D2" s="919"/>
      <c r="E2" s="919"/>
      <c r="F2" s="919"/>
      <c r="G2" s="919"/>
      <c r="H2" s="919"/>
      <c r="I2" s="919"/>
      <c r="J2" s="919"/>
      <c r="K2" s="919"/>
      <c r="L2" s="919"/>
      <c r="M2" s="919"/>
      <c r="N2" s="919"/>
      <c r="O2" s="919"/>
      <c r="P2" s="919"/>
      <c r="Q2" s="919"/>
      <c r="R2" s="919"/>
      <c r="S2" s="919"/>
      <c r="T2" s="919"/>
      <c r="U2" s="919"/>
      <c r="V2" s="919"/>
      <c r="W2" s="919"/>
      <c r="X2" s="919"/>
      <c r="Y2" s="919"/>
    </row>
    <row r="3" spans="2:25" ht="20.25" customHeight="1">
      <c r="B3" s="921" t="s">
        <v>748</v>
      </c>
      <c r="C3" s="921"/>
      <c r="D3" s="921"/>
      <c r="E3" s="921"/>
      <c r="F3" s="921"/>
      <c r="G3" s="921"/>
      <c r="H3" s="921"/>
      <c r="I3" s="921"/>
      <c r="J3" s="921"/>
      <c r="K3" s="921"/>
      <c r="L3" s="921"/>
      <c r="M3" s="921"/>
      <c r="N3" s="921"/>
      <c r="O3" s="921"/>
      <c r="P3" s="921"/>
      <c r="Q3" s="921"/>
      <c r="R3" s="921"/>
      <c r="S3" s="921"/>
      <c r="T3" s="921"/>
      <c r="U3" s="921"/>
      <c r="V3" s="921"/>
      <c r="W3" s="921"/>
      <c r="X3" s="921"/>
      <c r="Y3" s="921"/>
    </row>
    <row r="4" spans="2:25" ht="23.25" customHeight="1">
      <c r="B4" s="921" t="s">
        <v>749</v>
      </c>
      <c r="C4" s="921"/>
      <c r="D4" s="921"/>
      <c r="E4" s="921"/>
      <c r="F4" s="921"/>
      <c r="G4" s="921"/>
      <c r="H4" s="921"/>
      <c r="I4" s="921"/>
      <c r="J4" s="921"/>
      <c r="K4" s="921"/>
      <c r="L4" s="921"/>
      <c r="M4" s="921"/>
      <c r="N4" s="921"/>
      <c r="O4" s="921"/>
      <c r="P4" s="921"/>
      <c r="Q4" s="921"/>
      <c r="R4" s="921"/>
      <c r="S4" s="921"/>
      <c r="T4" s="921"/>
      <c r="U4" s="921"/>
      <c r="V4" s="921"/>
      <c r="W4" s="921"/>
      <c r="X4" s="921"/>
      <c r="Y4" s="921"/>
    </row>
    <row r="5" spans="2:25" ht="33"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15.75">
      <c r="B6" s="919"/>
      <c r="C6" s="919"/>
      <c r="D6" s="919"/>
      <c r="E6" s="919" t="s">
        <v>654</v>
      </c>
      <c r="F6" s="919" t="s">
        <v>838</v>
      </c>
      <c r="G6" s="919" t="s">
        <v>5</v>
      </c>
      <c r="H6" s="919" t="s">
        <v>6</v>
      </c>
      <c r="I6" s="919" t="s">
        <v>7</v>
      </c>
      <c r="J6" s="919" t="s">
        <v>8</v>
      </c>
      <c r="K6" s="919"/>
      <c r="L6" s="919" t="s">
        <v>838</v>
      </c>
      <c r="M6" s="919" t="s">
        <v>654</v>
      </c>
      <c r="N6" s="919"/>
      <c r="O6" s="920" t="s">
        <v>658</v>
      </c>
      <c r="P6" s="920" t="s">
        <v>659</v>
      </c>
      <c r="Q6" s="920" t="s">
        <v>660</v>
      </c>
      <c r="R6" s="920" t="s">
        <v>662</v>
      </c>
      <c r="S6" s="920" t="s">
        <v>663</v>
      </c>
      <c r="T6" s="920" t="s">
        <v>664</v>
      </c>
      <c r="U6" s="920" t="s">
        <v>665</v>
      </c>
      <c r="V6" s="920" t="s">
        <v>666</v>
      </c>
      <c r="W6" s="920"/>
      <c r="X6" s="920"/>
      <c r="Y6" s="919"/>
    </row>
    <row r="7" spans="2:25" ht="21" customHeight="1">
      <c r="B7" s="919"/>
      <c r="C7" s="919"/>
      <c r="D7" s="919"/>
      <c r="E7" s="919"/>
      <c r="F7" s="919"/>
      <c r="G7" s="919"/>
      <c r="H7" s="919"/>
      <c r="I7" s="919"/>
      <c r="J7" s="919"/>
      <c r="K7" s="919"/>
      <c r="L7" s="919"/>
      <c r="M7" s="919"/>
      <c r="N7" s="919"/>
      <c r="O7" s="920"/>
      <c r="P7" s="920"/>
      <c r="Q7" s="920"/>
      <c r="R7" s="920"/>
      <c r="S7" s="920"/>
      <c r="T7" s="920"/>
      <c r="U7" s="920"/>
      <c r="V7" s="920"/>
      <c r="W7" s="920"/>
      <c r="X7" s="920"/>
      <c r="Y7" s="919"/>
    </row>
    <row r="8" spans="2:25" ht="144" customHeight="1">
      <c r="B8" s="922">
        <f>1+'PRD III Emprego Aceleração'!B91</f>
        <v>69</v>
      </c>
      <c r="C8" s="923" t="s">
        <v>487</v>
      </c>
      <c r="D8" s="923" t="s">
        <v>486</v>
      </c>
      <c r="E8" s="922">
        <v>4</v>
      </c>
      <c r="F8" s="145" t="s">
        <v>850</v>
      </c>
      <c r="G8" s="145" t="s">
        <v>849</v>
      </c>
      <c r="H8" s="145" t="s">
        <v>488</v>
      </c>
      <c r="I8" s="145"/>
      <c r="J8" s="145"/>
      <c r="K8" s="975"/>
      <c r="L8" s="975"/>
      <c r="M8" s="924"/>
      <c r="N8" s="64"/>
      <c r="O8" s="982"/>
      <c r="P8" s="71"/>
      <c r="Q8" s="71"/>
      <c r="R8" s="71"/>
      <c r="S8" s="71"/>
      <c r="T8" s="980"/>
      <c r="U8" s="71"/>
      <c r="V8" s="71"/>
      <c r="W8" s="158"/>
      <c r="X8" s="150"/>
      <c r="Y8" s="922" t="s">
        <v>134</v>
      </c>
    </row>
    <row r="9" spans="2:25" ht="81.75" customHeight="1">
      <c r="B9" s="922"/>
      <c r="C9" s="923"/>
      <c r="D9" s="923"/>
      <c r="E9" s="922"/>
      <c r="F9" s="145" t="s">
        <v>851</v>
      </c>
      <c r="G9" s="145" t="s">
        <v>339</v>
      </c>
      <c r="H9" s="145" t="s">
        <v>339</v>
      </c>
      <c r="I9" s="145" t="s">
        <v>339</v>
      </c>
      <c r="J9" s="145" t="s">
        <v>340</v>
      </c>
      <c r="K9" s="975"/>
      <c r="L9" s="975"/>
      <c r="M9" s="924"/>
      <c r="N9" s="64"/>
      <c r="O9" s="982"/>
      <c r="P9" s="71"/>
      <c r="Q9" s="71"/>
      <c r="R9" s="71"/>
      <c r="S9" s="71"/>
      <c r="T9" s="980"/>
      <c r="U9" s="71"/>
      <c r="V9" s="71"/>
      <c r="W9" s="158"/>
      <c r="X9" s="150"/>
      <c r="Y9" s="922"/>
    </row>
    <row r="10" spans="2:25" ht="118.5" customHeight="1">
      <c r="B10" s="922"/>
      <c r="C10" s="923"/>
      <c r="D10" s="142" t="s">
        <v>135</v>
      </c>
      <c r="E10" s="150">
        <v>3</v>
      </c>
      <c r="F10" s="145" t="s">
        <v>852</v>
      </c>
      <c r="G10" s="145" t="s">
        <v>511</v>
      </c>
      <c r="H10" s="145" t="s">
        <v>511</v>
      </c>
      <c r="I10" s="145" t="s">
        <v>511</v>
      </c>
      <c r="J10" s="145" t="s">
        <v>512</v>
      </c>
      <c r="K10" s="226"/>
      <c r="L10" s="226"/>
      <c r="M10" s="17"/>
      <c r="N10" s="290"/>
      <c r="O10" s="64"/>
      <c r="P10" s="226"/>
      <c r="Q10" s="226"/>
      <c r="R10" s="226"/>
      <c r="S10" s="226"/>
      <c r="T10" s="226"/>
      <c r="U10" s="226"/>
      <c r="V10" s="226"/>
      <c r="W10" s="158"/>
      <c r="X10" s="145"/>
      <c r="Y10" s="137" t="s">
        <v>342</v>
      </c>
    </row>
    <row r="11" spans="2:25" ht="162.75" customHeight="1">
      <c r="B11" s="922">
        <f>1+B8</f>
        <v>70</v>
      </c>
      <c r="C11" s="923" t="s">
        <v>280</v>
      </c>
      <c r="D11" s="923" t="s">
        <v>136</v>
      </c>
      <c r="E11" s="137">
        <v>5</v>
      </c>
      <c r="F11" s="142" t="s">
        <v>853</v>
      </c>
      <c r="G11" s="142" t="s">
        <v>137</v>
      </c>
      <c r="H11" s="142" t="s">
        <v>138</v>
      </c>
      <c r="I11" s="142" t="s">
        <v>139</v>
      </c>
      <c r="J11" s="142" t="s">
        <v>281</v>
      </c>
      <c r="K11" s="924"/>
      <c r="L11" s="975"/>
      <c r="M11" s="924"/>
      <c r="N11" s="64"/>
      <c r="O11" s="226"/>
      <c r="P11" s="226"/>
      <c r="Q11" s="226"/>
      <c r="R11" s="226"/>
      <c r="S11" s="226"/>
      <c r="T11" s="226"/>
      <c r="U11" s="226"/>
      <c r="V11" s="226"/>
      <c r="W11" s="291"/>
      <c r="X11" s="145"/>
      <c r="Y11" s="137" t="s">
        <v>134</v>
      </c>
    </row>
    <row r="12" spans="2:25" ht="159" customHeight="1">
      <c r="B12" s="922"/>
      <c r="C12" s="923"/>
      <c r="D12" s="923"/>
      <c r="E12" s="137">
        <v>10</v>
      </c>
      <c r="F12" s="142" t="s">
        <v>853</v>
      </c>
      <c r="G12" s="142" t="s">
        <v>137</v>
      </c>
      <c r="H12" s="142" t="s">
        <v>138</v>
      </c>
      <c r="I12" s="142" t="s">
        <v>139</v>
      </c>
      <c r="J12" s="142" t="s">
        <v>281</v>
      </c>
      <c r="K12" s="924"/>
      <c r="L12" s="975"/>
      <c r="M12" s="924"/>
      <c r="N12" s="64"/>
      <c r="O12" s="64"/>
      <c r="P12" s="49"/>
      <c r="Q12" s="49"/>
      <c r="R12" s="49"/>
      <c r="S12" s="49"/>
      <c r="T12" s="49"/>
      <c r="U12" s="49"/>
      <c r="V12" s="49"/>
      <c r="W12" s="114"/>
      <c r="X12" s="142"/>
      <c r="Y12" s="137" t="s">
        <v>341</v>
      </c>
    </row>
    <row r="13" spans="2:25" ht="160.5" customHeight="1">
      <c r="B13" s="137">
        <f>1+B11</f>
        <v>71</v>
      </c>
      <c r="C13" s="138" t="s">
        <v>489</v>
      </c>
      <c r="D13" s="57" t="s">
        <v>140</v>
      </c>
      <c r="E13" s="137" t="s">
        <v>141</v>
      </c>
      <c r="F13" s="138" t="s">
        <v>491</v>
      </c>
      <c r="G13" s="138" t="s">
        <v>491</v>
      </c>
      <c r="H13" s="138" t="s">
        <v>491</v>
      </c>
      <c r="I13" s="138" t="s">
        <v>490</v>
      </c>
      <c r="J13" s="138" t="s">
        <v>492</v>
      </c>
      <c r="K13" s="17"/>
      <c r="L13" s="226"/>
      <c r="M13" s="17"/>
      <c r="N13" s="17"/>
      <c r="O13" s="109"/>
      <c r="P13" s="109"/>
      <c r="Q13" s="109"/>
      <c r="R13" s="109"/>
      <c r="S13" s="109"/>
      <c r="T13" s="109"/>
      <c r="U13" s="109"/>
      <c r="V13" s="109"/>
      <c r="W13" s="114"/>
      <c r="X13" s="89"/>
      <c r="Y13" s="142" t="s">
        <v>134</v>
      </c>
    </row>
    <row r="14" spans="2:25" ht="163.5" customHeight="1">
      <c r="B14" s="137">
        <f>1+B13</f>
        <v>72</v>
      </c>
      <c r="C14" s="138" t="s">
        <v>505</v>
      </c>
      <c r="D14" s="138" t="s">
        <v>493</v>
      </c>
      <c r="E14" s="137">
        <v>1</v>
      </c>
      <c r="F14" s="138" t="s">
        <v>142</v>
      </c>
      <c r="G14" s="138" t="s">
        <v>142</v>
      </c>
      <c r="H14" s="138" t="s">
        <v>142</v>
      </c>
      <c r="I14" s="138" t="s">
        <v>142</v>
      </c>
      <c r="J14" s="138" t="s">
        <v>143</v>
      </c>
      <c r="K14" s="17"/>
      <c r="L14" s="226"/>
      <c r="M14" s="17"/>
      <c r="N14" s="49"/>
      <c r="O14" s="17"/>
      <c r="P14" s="17"/>
      <c r="Q14" s="17"/>
      <c r="R14" s="17"/>
      <c r="S14" s="17"/>
      <c r="T14" s="17"/>
      <c r="U14" s="17"/>
      <c r="V14" s="17"/>
      <c r="W14" s="292"/>
      <c r="X14" s="138"/>
      <c r="Y14" s="142" t="s">
        <v>134</v>
      </c>
    </row>
    <row r="15" spans="2:25" ht="113.25" customHeight="1">
      <c r="B15" s="137">
        <f>1+B14</f>
        <v>73</v>
      </c>
      <c r="C15" s="138" t="s">
        <v>634</v>
      </c>
      <c r="D15" s="142" t="s">
        <v>369</v>
      </c>
      <c r="E15" s="137">
        <v>2</v>
      </c>
      <c r="F15" s="138" t="s">
        <v>635</v>
      </c>
      <c r="G15" s="138" t="s">
        <v>635</v>
      </c>
      <c r="H15" s="138" t="s">
        <v>636</v>
      </c>
      <c r="I15" s="138" t="s">
        <v>637</v>
      </c>
      <c r="J15" s="138" t="s">
        <v>638</v>
      </c>
      <c r="K15" s="37"/>
      <c r="L15" s="246"/>
      <c r="M15" s="246"/>
      <c r="N15" s="65"/>
      <c r="O15" s="17"/>
      <c r="P15" s="17"/>
      <c r="Q15" s="17"/>
      <c r="R15" s="17"/>
      <c r="S15" s="17"/>
      <c r="T15" s="17"/>
      <c r="U15" s="17"/>
      <c r="V15" s="17"/>
      <c r="W15" s="64"/>
      <c r="X15" s="138"/>
      <c r="Y15" s="142" t="s">
        <v>134</v>
      </c>
    </row>
    <row r="16" spans="2:25" s="90" customFormat="1" ht="65.25" customHeight="1">
      <c r="B16" s="137">
        <f>1+B15</f>
        <v>74</v>
      </c>
      <c r="C16" s="138" t="s">
        <v>639</v>
      </c>
      <c r="D16" s="138" t="s">
        <v>289</v>
      </c>
      <c r="E16" s="137">
        <v>1</v>
      </c>
      <c r="F16" s="138"/>
      <c r="G16" s="138"/>
      <c r="H16" s="138"/>
      <c r="I16" s="137">
        <v>1</v>
      </c>
      <c r="J16" s="137"/>
      <c r="K16" s="37"/>
      <c r="L16" s="72"/>
      <c r="M16" s="72"/>
      <c r="N16" s="65"/>
      <c r="O16" s="17"/>
      <c r="P16" s="37"/>
      <c r="Q16" s="37"/>
      <c r="R16" s="37"/>
      <c r="S16" s="262"/>
      <c r="T16" s="262"/>
      <c r="U16" s="37"/>
      <c r="V16" s="37"/>
      <c r="W16" s="64"/>
      <c r="X16" s="137"/>
      <c r="Y16" s="137" t="s">
        <v>9</v>
      </c>
    </row>
    <row r="17" spans="2:25" ht="18.75" customHeight="1">
      <c r="B17" s="919" t="s">
        <v>132</v>
      </c>
      <c r="C17" s="919"/>
      <c r="D17" s="919"/>
      <c r="E17" s="919"/>
      <c r="F17" s="919"/>
      <c r="G17" s="919"/>
      <c r="H17" s="919"/>
      <c r="I17" s="919"/>
      <c r="J17" s="919"/>
      <c r="K17" s="919"/>
      <c r="L17" s="919"/>
      <c r="M17" s="919"/>
      <c r="N17" s="919"/>
      <c r="O17" s="919"/>
      <c r="P17" s="919"/>
      <c r="Q17" s="919"/>
      <c r="R17" s="919"/>
      <c r="S17" s="919"/>
      <c r="T17" s="919"/>
      <c r="U17" s="919"/>
      <c r="V17" s="919"/>
      <c r="W17" s="919"/>
      <c r="X17" s="919"/>
      <c r="Y17" s="919"/>
    </row>
    <row r="18" spans="2:25" ht="24" customHeight="1">
      <c r="B18" s="921" t="s">
        <v>748</v>
      </c>
      <c r="C18" s="921"/>
      <c r="D18" s="921"/>
      <c r="E18" s="921"/>
      <c r="F18" s="921"/>
      <c r="G18" s="921"/>
      <c r="H18" s="921"/>
      <c r="I18" s="921"/>
      <c r="J18" s="921"/>
      <c r="K18" s="921"/>
      <c r="L18" s="921"/>
      <c r="M18" s="921"/>
      <c r="N18" s="921"/>
      <c r="O18" s="921"/>
      <c r="P18" s="921"/>
      <c r="Q18" s="921"/>
      <c r="R18" s="921"/>
      <c r="S18" s="921"/>
      <c r="T18" s="921"/>
      <c r="U18" s="921"/>
      <c r="V18" s="921"/>
      <c r="W18" s="921"/>
      <c r="X18" s="921"/>
      <c r="Y18" s="921"/>
    </row>
    <row r="19" spans="2:25" ht="25.5" customHeight="1">
      <c r="B19" s="921" t="s">
        <v>750</v>
      </c>
      <c r="C19" s="921"/>
      <c r="D19" s="921"/>
      <c r="E19" s="921"/>
      <c r="F19" s="921"/>
      <c r="G19" s="921"/>
      <c r="H19" s="921"/>
      <c r="I19" s="921"/>
      <c r="J19" s="921"/>
      <c r="K19" s="921"/>
      <c r="L19" s="921"/>
      <c r="M19" s="921"/>
      <c r="N19" s="921"/>
      <c r="O19" s="921"/>
      <c r="P19" s="921"/>
      <c r="Q19" s="921"/>
      <c r="R19" s="921"/>
      <c r="S19" s="921"/>
      <c r="T19" s="921"/>
      <c r="U19" s="921"/>
      <c r="V19" s="921"/>
      <c r="W19" s="921"/>
      <c r="X19" s="921"/>
      <c r="Y19" s="921"/>
    </row>
    <row r="20" spans="2:25" ht="23.25" customHeight="1">
      <c r="B20" s="919" t="s">
        <v>0</v>
      </c>
      <c r="C20" s="919" t="s">
        <v>1</v>
      </c>
      <c r="D20" s="919" t="s">
        <v>2</v>
      </c>
      <c r="E20" s="919" t="s">
        <v>133</v>
      </c>
      <c r="F20" s="919"/>
      <c r="G20" s="919" t="s">
        <v>504</v>
      </c>
      <c r="H20" s="919"/>
      <c r="I20" s="919"/>
      <c r="J20" s="919"/>
      <c r="K20" s="919" t="s">
        <v>656</v>
      </c>
      <c r="L20" s="919" t="s">
        <v>657</v>
      </c>
      <c r="M20" s="919"/>
      <c r="N20" s="919" t="s">
        <v>3</v>
      </c>
      <c r="O20" s="920" t="s">
        <v>32</v>
      </c>
      <c r="P20" s="920"/>
      <c r="Q20" s="920"/>
      <c r="R20" s="920" t="s">
        <v>661</v>
      </c>
      <c r="S20" s="920"/>
      <c r="T20" s="920"/>
      <c r="U20" s="920"/>
      <c r="V20" s="920"/>
      <c r="W20" s="920" t="s">
        <v>667</v>
      </c>
      <c r="X20" s="920" t="s">
        <v>668</v>
      </c>
      <c r="Y20" s="919" t="s">
        <v>4</v>
      </c>
    </row>
    <row r="21" spans="2:25" ht="15.75">
      <c r="B21" s="919"/>
      <c r="C21" s="919"/>
      <c r="D21" s="919"/>
      <c r="E21" s="919" t="s">
        <v>654</v>
      </c>
      <c r="F21" s="919" t="s">
        <v>838</v>
      </c>
      <c r="G21" s="919" t="s">
        <v>5</v>
      </c>
      <c r="H21" s="919" t="s">
        <v>6</v>
      </c>
      <c r="I21" s="919" t="s">
        <v>7</v>
      </c>
      <c r="J21" s="919" t="s">
        <v>8</v>
      </c>
      <c r="K21" s="919"/>
      <c r="L21" s="919" t="s">
        <v>838</v>
      </c>
      <c r="M21" s="919" t="s">
        <v>654</v>
      </c>
      <c r="N21" s="919"/>
      <c r="O21" s="920" t="s">
        <v>658</v>
      </c>
      <c r="P21" s="920" t="s">
        <v>659</v>
      </c>
      <c r="Q21" s="920" t="s">
        <v>660</v>
      </c>
      <c r="R21" s="920" t="s">
        <v>662</v>
      </c>
      <c r="S21" s="920" t="s">
        <v>663</v>
      </c>
      <c r="T21" s="920" t="s">
        <v>664</v>
      </c>
      <c r="U21" s="920" t="s">
        <v>665</v>
      </c>
      <c r="V21" s="920" t="s">
        <v>666</v>
      </c>
      <c r="W21" s="920"/>
      <c r="X21" s="920"/>
      <c r="Y21" s="919"/>
    </row>
    <row r="22" spans="2:25" ht="15.75">
      <c r="B22" s="919"/>
      <c r="C22" s="919"/>
      <c r="D22" s="919"/>
      <c r="E22" s="919"/>
      <c r="F22" s="919"/>
      <c r="G22" s="919"/>
      <c r="H22" s="919"/>
      <c r="I22" s="919"/>
      <c r="J22" s="919"/>
      <c r="K22" s="919"/>
      <c r="L22" s="919"/>
      <c r="M22" s="919"/>
      <c r="N22" s="919"/>
      <c r="O22" s="920"/>
      <c r="P22" s="920"/>
      <c r="Q22" s="920"/>
      <c r="R22" s="920"/>
      <c r="S22" s="920"/>
      <c r="T22" s="920"/>
      <c r="U22" s="920"/>
      <c r="V22" s="920"/>
      <c r="W22" s="920"/>
      <c r="X22" s="920"/>
      <c r="Y22" s="919"/>
    </row>
    <row r="23" spans="2:25" ht="114.75" customHeight="1">
      <c r="B23" s="914">
        <f>1+B16</f>
        <v>75</v>
      </c>
      <c r="C23" s="981" t="s">
        <v>497</v>
      </c>
      <c r="D23" s="940" t="s">
        <v>494</v>
      </c>
      <c r="E23" s="922">
        <v>10</v>
      </c>
      <c r="F23" s="922" t="str">
        <f>+H23</f>
        <v>Consignação e início das obras</v>
      </c>
      <c r="G23" s="138"/>
      <c r="H23" s="138" t="s">
        <v>282</v>
      </c>
      <c r="I23" s="138" t="s">
        <v>139</v>
      </c>
      <c r="J23" s="138" t="s">
        <v>495</v>
      </c>
      <c r="K23" s="922"/>
      <c r="L23" s="976"/>
      <c r="M23" s="976"/>
      <c r="N23" s="31"/>
      <c r="O23" s="31"/>
      <c r="P23" s="138"/>
      <c r="Q23" s="138"/>
      <c r="R23" s="138"/>
      <c r="S23" s="138"/>
      <c r="T23" s="138"/>
      <c r="U23" s="138"/>
      <c r="V23" s="138"/>
      <c r="W23" s="89"/>
      <c r="X23" s="138"/>
      <c r="Y23" s="922" t="s">
        <v>134</v>
      </c>
    </row>
    <row r="24" spans="2:25" ht="70.5" customHeight="1">
      <c r="B24" s="914"/>
      <c r="C24" s="981"/>
      <c r="D24" s="940"/>
      <c r="E24" s="922"/>
      <c r="F24" s="922"/>
      <c r="G24" s="137"/>
      <c r="H24" s="137"/>
      <c r="I24" s="138" t="s">
        <v>610</v>
      </c>
      <c r="J24" s="138" t="s">
        <v>611</v>
      </c>
      <c r="K24" s="922"/>
      <c r="L24" s="976"/>
      <c r="M24" s="976"/>
      <c r="N24" s="31"/>
      <c r="O24" s="31"/>
      <c r="P24" s="138"/>
      <c r="Q24" s="138"/>
      <c r="R24" s="138"/>
      <c r="S24" s="138"/>
      <c r="T24" s="138"/>
      <c r="U24" s="138"/>
      <c r="V24" s="138"/>
      <c r="W24" s="89"/>
      <c r="X24" s="138"/>
      <c r="Y24" s="922"/>
    </row>
    <row r="25" spans="2:25" ht="91.5" customHeight="1">
      <c r="B25" s="914"/>
      <c r="C25" s="981"/>
      <c r="D25" s="31" t="s">
        <v>496</v>
      </c>
      <c r="E25" s="137">
        <v>1</v>
      </c>
      <c r="F25" s="137"/>
      <c r="G25" s="137"/>
      <c r="H25" s="137"/>
      <c r="I25" s="137"/>
      <c r="J25" s="138" t="s">
        <v>612</v>
      </c>
      <c r="K25" s="137"/>
      <c r="L25" s="156"/>
      <c r="M25" s="156"/>
      <c r="N25" s="31"/>
      <c r="O25" s="31"/>
      <c r="P25" s="142"/>
      <c r="Q25" s="142"/>
      <c r="R25" s="142"/>
      <c r="S25" s="142"/>
      <c r="T25" s="142"/>
      <c r="U25" s="142"/>
      <c r="V25" s="142"/>
      <c r="W25" s="108"/>
      <c r="X25" s="142"/>
      <c r="Y25" s="137" t="s">
        <v>134</v>
      </c>
    </row>
    <row r="26" spans="2:25" ht="30.75" customHeight="1">
      <c r="B26" s="919" t="s">
        <v>751</v>
      </c>
      <c r="C26" s="919"/>
      <c r="D26" s="919"/>
      <c r="E26" s="919"/>
      <c r="F26" s="919"/>
      <c r="G26" s="919"/>
      <c r="H26" s="919"/>
      <c r="I26" s="919"/>
      <c r="J26" s="919"/>
      <c r="K26" s="919"/>
      <c r="L26" s="919"/>
      <c r="M26" s="919"/>
      <c r="N26" s="919"/>
      <c r="O26" s="919"/>
      <c r="P26" s="919"/>
      <c r="Q26" s="919"/>
      <c r="R26" s="919"/>
      <c r="S26" s="919"/>
      <c r="T26" s="919"/>
      <c r="U26" s="919"/>
      <c r="V26" s="919"/>
      <c r="W26" s="919"/>
      <c r="X26" s="919"/>
      <c r="Y26" s="919"/>
    </row>
    <row r="27" spans="2:25" ht="27.75" customHeight="1">
      <c r="B27" s="921" t="s">
        <v>752</v>
      </c>
      <c r="C27" s="921"/>
      <c r="D27" s="921"/>
      <c r="E27" s="921"/>
      <c r="F27" s="921"/>
      <c r="G27" s="921"/>
      <c r="H27" s="921"/>
      <c r="I27" s="921"/>
      <c r="J27" s="921"/>
      <c r="K27" s="921"/>
      <c r="L27" s="921"/>
      <c r="M27" s="921"/>
      <c r="N27" s="921"/>
      <c r="O27" s="921"/>
      <c r="P27" s="921"/>
      <c r="Q27" s="921"/>
      <c r="R27" s="921"/>
      <c r="S27" s="921"/>
      <c r="T27" s="921"/>
      <c r="U27" s="921"/>
      <c r="V27" s="921"/>
      <c r="W27" s="921"/>
      <c r="X27" s="921"/>
      <c r="Y27" s="921"/>
    </row>
    <row r="28" spans="2:25" ht="23.25" customHeight="1">
      <c r="B28" s="921" t="s">
        <v>753</v>
      </c>
      <c r="C28" s="921"/>
      <c r="D28" s="921"/>
      <c r="E28" s="921"/>
      <c r="F28" s="921"/>
      <c r="G28" s="921"/>
      <c r="H28" s="921"/>
      <c r="I28" s="921"/>
      <c r="J28" s="921"/>
      <c r="K28" s="921"/>
      <c r="L28" s="921"/>
      <c r="M28" s="921"/>
      <c r="N28" s="921"/>
      <c r="O28" s="921"/>
      <c r="P28" s="921"/>
      <c r="Q28" s="921"/>
      <c r="R28" s="921"/>
      <c r="S28" s="921"/>
      <c r="T28" s="921"/>
      <c r="U28" s="921"/>
      <c r="V28" s="921"/>
      <c r="W28" s="921"/>
      <c r="X28" s="921"/>
      <c r="Y28" s="921"/>
    </row>
    <row r="29" spans="2:25" ht="24.75" customHeight="1">
      <c r="B29" s="919" t="s">
        <v>0</v>
      </c>
      <c r="C29" s="919" t="s">
        <v>1</v>
      </c>
      <c r="D29" s="919" t="s">
        <v>2</v>
      </c>
      <c r="E29" s="919" t="s">
        <v>133</v>
      </c>
      <c r="F29" s="919"/>
      <c r="G29" s="919" t="s">
        <v>504</v>
      </c>
      <c r="H29" s="919"/>
      <c r="I29" s="919"/>
      <c r="J29" s="919"/>
      <c r="K29" s="919" t="s">
        <v>656</v>
      </c>
      <c r="L29" s="919" t="s">
        <v>657</v>
      </c>
      <c r="M29" s="919"/>
      <c r="N29" s="919" t="s">
        <v>3</v>
      </c>
      <c r="O29" s="920" t="s">
        <v>32</v>
      </c>
      <c r="P29" s="920"/>
      <c r="Q29" s="920"/>
      <c r="R29" s="920" t="s">
        <v>661</v>
      </c>
      <c r="S29" s="920"/>
      <c r="T29" s="920"/>
      <c r="U29" s="920"/>
      <c r="V29" s="920"/>
      <c r="W29" s="920" t="s">
        <v>667</v>
      </c>
      <c r="X29" s="920" t="s">
        <v>668</v>
      </c>
      <c r="Y29" s="919" t="s">
        <v>4</v>
      </c>
    </row>
    <row r="30" spans="2:25" ht="15.75">
      <c r="B30" s="919"/>
      <c r="C30" s="919"/>
      <c r="D30" s="919"/>
      <c r="E30" s="919" t="s">
        <v>654</v>
      </c>
      <c r="F30" s="919" t="s">
        <v>838</v>
      </c>
      <c r="G30" s="919" t="s">
        <v>5</v>
      </c>
      <c r="H30" s="919" t="s">
        <v>6</v>
      </c>
      <c r="I30" s="919" t="s">
        <v>7</v>
      </c>
      <c r="J30" s="919" t="s">
        <v>8</v>
      </c>
      <c r="K30" s="919"/>
      <c r="L30" s="919" t="s">
        <v>838</v>
      </c>
      <c r="M30" s="919" t="s">
        <v>654</v>
      </c>
      <c r="N30" s="919"/>
      <c r="O30" s="920" t="s">
        <v>658</v>
      </c>
      <c r="P30" s="920" t="s">
        <v>659</v>
      </c>
      <c r="Q30" s="920" t="s">
        <v>660</v>
      </c>
      <c r="R30" s="920" t="s">
        <v>662</v>
      </c>
      <c r="S30" s="920" t="s">
        <v>663</v>
      </c>
      <c r="T30" s="920" t="s">
        <v>664</v>
      </c>
      <c r="U30" s="920" t="s">
        <v>665</v>
      </c>
      <c r="V30" s="920" t="s">
        <v>666</v>
      </c>
      <c r="W30" s="920"/>
      <c r="X30" s="920"/>
      <c r="Y30" s="919"/>
    </row>
    <row r="31" spans="2:25" s="91" customFormat="1" ht="18.75" customHeight="1">
      <c r="B31" s="919"/>
      <c r="C31" s="919"/>
      <c r="D31" s="919"/>
      <c r="E31" s="919"/>
      <c r="F31" s="919"/>
      <c r="G31" s="919"/>
      <c r="H31" s="919"/>
      <c r="I31" s="919"/>
      <c r="J31" s="919"/>
      <c r="K31" s="919"/>
      <c r="L31" s="919"/>
      <c r="M31" s="919"/>
      <c r="N31" s="919"/>
      <c r="O31" s="920"/>
      <c r="P31" s="920"/>
      <c r="Q31" s="920"/>
      <c r="R31" s="920"/>
      <c r="S31" s="920"/>
      <c r="T31" s="920"/>
      <c r="U31" s="920"/>
      <c r="V31" s="920"/>
      <c r="W31" s="920"/>
      <c r="X31" s="920"/>
      <c r="Y31" s="919"/>
    </row>
    <row r="32" spans="2:25" s="91" customFormat="1" ht="181.5" customHeight="1">
      <c r="B32" s="922">
        <f>1+B23</f>
        <v>76</v>
      </c>
      <c r="C32" s="923" t="s">
        <v>144</v>
      </c>
      <c r="D32" s="60" t="s">
        <v>375</v>
      </c>
      <c r="E32" s="149">
        <v>255</v>
      </c>
      <c r="F32" s="149">
        <f>+G32+H32</f>
        <v>65</v>
      </c>
      <c r="G32" s="149">
        <v>30</v>
      </c>
      <c r="H32" s="149">
        <v>35</v>
      </c>
      <c r="I32" s="149">
        <v>100</v>
      </c>
      <c r="J32" s="149">
        <v>90</v>
      </c>
      <c r="K32" s="293"/>
      <c r="L32" s="240"/>
      <c r="M32" s="240"/>
      <c r="N32" s="49"/>
      <c r="O32" s="49"/>
      <c r="P32" s="49"/>
      <c r="Q32" s="49"/>
      <c r="R32" s="49"/>
      <c r="S32" s="93"/>
      <c r="T32" s="93"/>
      <c r="U32" s="93"/>
      <c r="V32" s="93"/>
      <c r="W32" s="49"/>
      <c r="X32" s="142" t="s">
        <v>678</v>
      </c>
      <c r="Y32" s="137" t="s">
        <v>75</v>
      </c>
    </row>
    <row r="33" spans="2:25" s="91" customFormat="1" ht="165.75" customHeight="1">
      <c r="B33" s="922"/>
      <c r="C33" s="923"/>
      <c r="D33" s="60" t="s">
        <v>145</v>
      </c>
      <c r="E33" s="18">
        <v>200</v>
      </c>
      <c r="F33" s="149">
        <f aca="true" t="shared" si="0" ref="F33:F40">+G33+H33</f>
        <v>110</v>
      </c>
      <c r="G33" s="18">
        <v>30</v>
      </c>
      <c r="H33" s="18">
        <v>80</v>
      </c>
      <c r="I33" s="18">
        <v>60</v>
      </c>
      <c r="J33" s="18">
        <v>30</v>
      </c>
      <c r="K33" s="92"/>
      <c r="L33" s="241"/>
      <c r="M33" s="241"/>
      <c r="N33" s="49"/>
      <c r="O33" s="49"/>
      <c r="P33" s="49"/>
      <c r="Q33" s="49"/>
      <c r="R33" s="49"/>
      <c r="S33" s="93"/>
      <c r="T33" s="93"/>
      <c r="U33" s="93"/>
      <c r="V33" s="93"/>
      <c r="W33" s="49"/>
      <c r="X33" s="142" t="s">
        <v>678</v>
      </c>
      <c r="Y33" s="137" t="s">
        <v>75</v>
      </c>
    </row>
    <row r="34" spans="2:25" s="91" customFormat="1" ht="297.75" customHeight="1">
      <c r="B34" s="928">
        <f>1+B32</f>
        <v>77</v>
      </c>
      <c r="C34" s="923" t="s">
        <v>146</v>
      </c>
      <c r="D34" s="57" t="s">
        <v>147</v>
      </c>
      <c r="E34" s="137">
        <v>245</v>
      </c>
      <c r="F34" s="149">
        <f t="shared" si="0"/>
        <v>75</v>
      </c>
      <c r="G34" s="137">
        <v>30</v>
      </c>
      <c r="H34" s="137">
        <v>45</v>
      </c>
      <c r="I34" s="137">
        <v>100</v>
      </c>
      <c r="J34" s="137">
        <v>70</v>
      </c>
      <c r="K34" s="37"/>
      <c r="L34" s="241"/>
      <c r="M34" s="241"/>
      <c r="N34" s="49"/>
      <c r="O34" s="49"/>
      <c r="P34" s="49"/>
      <c r="Q34" s="49"/>
      <c r="R34" s="49"/>
      <c r="S34" s="93"/>
      <c r="T34" s="93"/>
      <c r="U34" s="93"/>
      <c r="V34" s="93"/>
      <c r="W34" s="49"/>
      <c r="X34" s="142" t="s">
        <v>678</v>
      </c>
      <c r="Y34" s="137" t="s">
        <v>75</v>
      </c>
    </row>
    <row r="35" spans="2:25" ht="165" customHeight="1">
      <c r="B35" s="928"/>
      <c r="C35" s="923"/>
      <c r="D35" s="60" t="s">
        <v>148</v>
      </c>
      <c r="E35" s="157">
        <v>35</v>
      </c>
      <c r="F35" s="149">
        <f t="shared" si="0"/>
        <v>20</v>
      </c>
      <c r="G35" s="157">
        <v>5</v>
      </c>
      <c r="H35" s="157">
        <v>15</v>
      </c>
      <c r="I35" s="157">
        <v>10</v>
      </c>
      <c r="J35" s="157">
        <v>5</v>
      </c>
      <c r="K35" s="56"/>
      <c r="L35" s="240"/>
      <c r="M35" s="240"/>
      <c r="N35" s="49"/>
      <c r="O35" s="49"/>
      <c r="P35" s="49"/>
      <c r="Q35" s="49"/>
      <c r="R35" s="49"/>
      <c r="S35" s="93"/>
      <c r="T35" s="93"/>
      <c r="U35" s="93"/>
      <c r="V35" s="93"/>
      <c r="W35" s="49"/>
      <c r="X35" s="142" t="s">
        <v>678</v>
      </c>
      <c r="Y35" s="157" t="s">
        <v>75</v>
      </c>
    </row>
    <row r="36" spans="2:25" ht="160.5" customHeight="1">
      <c r="B36" s="928">
        <f>1+B34</f>
        <v>78</v>
      </c>
      <c r="C36" s="923" t="s">
        <v>506</v>
      </c>
      <c r="D36" s="60" t="s">
        <v>507</v>
      </c>
      <c r="E36" s="2">
        <v>8500</v>
      </c>
      <c r="F36" s="149">
        <f t="shared" si="0"/>
        <v>2500</v>
      </c>
      <c r="G36" s="2">
        <v>1000</v>
      </c>
      <c r="H36" s="2">
        <v>1500</v>
      </c>
      <c r="I36" s="2">
        <v>2500</v>
      </c>
      <c r="J36" s="2">
        <v>3500</v>
      </c>
      <c r="K36" s="37"/>
      <c r="L36" s="241"/>
      <c r="M36" s="241"/>
      <c r="N36" s="49"/>
      <c r="O36" s="49"/>
      <c r="P36" s="49"/>
      <c r="Q36" s="49"/>
      <c r="R36" s="49"/>
      <c r="S36" s="93"/>
      <c r="T36" s="93"/>
      <c r="U36" s="93"/>
      <c r="V36" s="93"/>
      <c r="W36" s="49"/>
      <c r="X36" s="142" t="s">
        <v>678</v>
      </c>
      <c r="Y36" s="137" t="s">
        <v>75</v>
      </c>
    </row>
    <row r="37" spans="2:25" ht="37.5" customHeight="1">
      <c r="B37" s="928"/>
      <c r="C37" s="923"/>
      <c r="D37" s="60" t="s">
        <v>508</v>
      </c>
      <c r="E37" s="137" t="s">
        <v>40</v>
      </c>
      <c r="F37" s="149">
        <f t="shared" si="0"/>
        <v>300</v>
      </c>
      <c r="G37" s="137">
        <v>0</v>
      </c>
      <c r="H37" s="137">
        <v>300</v>
      </c>
      <c r="I37" s="137">
        <v>300</v>
      </c>
      <c r="J37" s="137">
        <v>400</v>
      </c>
      <c r="K37" s="37"/>
      <c r="L37" s="72"/>
      <c r="M37" s="72"/>
      <c r="N37" s="49"/>
      <c r="O37" s="49"/>
      <c r="P37" s="49"/>
      <c r="Q37" s="49"/>
      <c r="R37" s="49"/>
      <c r="S37" s="93"/>
      <c r="T37" s="93"/>
      <c r="U37" s="93"/>
      <c r="V37" s="93"/>
      <c r="W37" s="931"/>
      <c r="X37" s="142"/>
      <c r="Y37" s="137" t="s">
        <v>75</v>
      </c>
    </row>
    <row r="38" spans="2:25" ht="33.75" customHeight="1">
      <c r="B38" s="928"/>
      <c r="C38" s="923"/>
      <c r="D38" s="60" t="s">
        <v>509</v>
      </c>
      <c r="E38" s="137">
        <v>200</v>
      </c>
      <c r="F38" s="149">
        <f t="shared" si="0"/>
        <v>50</v>
      </c>
      <c r="G38" s="137">
        <v>0</v>
      </c>
      <c r="H38" s="137">
        <v>50</v>
      </c>
      <c r="I38" s="137">
        <v>100</v>
      </c>
      <c r="J38" s="137">
        <v>50</v>
      </c>
      <c r="K38" s="37"/>
      <c r="L38" s="72"/>
      <c r="M38" s="72"/>
      <c r="N38" s="49"/>
      <c r="O38" s="49"/>
      <c r="P38" s="49"/>
      <c r="Q38" s="49"/>
      <c r="R38" s="49"/>
      <c r="S38" s="93"/>
      <c r="T38" s="93"/>
      <c r="U38" s="93"/>
      <c r="V38" s="93"/>
      <c r="W38" s="931"/>
      <c r="X38" s="142"/>
      <c r="Y38" s="137" t="s">
        <v>75</v>
      </c>
    </row>
    <row r="39" spans="2:25" ht="44.25" customHeight="1">
      <c r="B39" s="928"/>
      <c r="C39" s="923"/>
      <c r="D39" s="60" t="s">
        <v>510</v>
      </c>
      <c r="E39" s="137">
        <v>34</v>
      </c>
      <c r="F39" s="149">
        <f t="shared" si="0"/>
        <v>4</v>
      </c>
      <c r="G39" s="137">
        <v>0</v>
      </c>
      <c r="H39" s="137">
        <v>4</v>
      </c>
      <c r="I39" s="137">
        <v>10</v>
      </c>
      <c r="J39" s="137">
        <v>20</v>
      </c>
      <c r="K39" s="37"/>
      <c r="L39" s="72"/>
      <c r="M39" s="72"/>
      <c r="N39" s="49"/>
      <c r="O39" s="49"/>
      <c r="P39" s="49"/>
      <c r="Q39" s="49"/>
      <c r="R39" s="49"/>
      <c r="S39" s="93"/>
      <c r="T39" s="93"/>
      <c r="U39" s="93"/>
      <c r="V39" s="93"/>
      <c r="W39" s="931"/>
      <c r="X39" s="142"/>
      <c r="Y39" s="137" t="s">
        <v>75</v>
      </c>
    </row>
    <row r="40" spans="2:25" ht="109.5" customHeight="1">
      <c r="B40" s="157">
        <f>1+B36</f>
        <v>79</v>
      </c>
      <c r="C40" s="138" t="s">
        <v>591</v>
      </c>
      <c r="D40" s="142" t="s">
        <v>592</v>
      </c>
      <c r="E40" s="37">
        <f>SUM(G40:J40)</f>
        <v>292</v>
      </c>
      <c r="F40" s="149">
        <f t="shared" si="0"/>
        <v>135</v>
      </c>
      <c r="G40" s="12">
        <v>35</v>
      </c>
      <c r="H40" s="12">
        <v>100</v>
      </c>
      <c r="I40" s="12">
        <v>100</v>
      </c>
      <c r="J40" s="12">
        <v>57</v>
      </c>
      <c r="K40" s="12"/>
      <c r="L40" s="294"/>
      <c r="M40" s="294"/>
      <c r="N40" s="17"/>
      <c r="O40" s="17"/>
      <c r="P40" s="158"/>
      <c r="Q40" s="158"/>
      <c r="R40" s="158"/>
      <c r="S40" s="158"/>
      <c r="T40" s="158"/>
      <c r="U40" s="158"/>
      <c r="V40" s="158"/>
      <c r="W40" s="17"/>
      <c r="X40" s="17"/>
      <c r="Y40" s="137" t="s">
        <v>183</v>
      </c>
    </row>
    <row r="41" spans="2:25" ht="21" customHeight="1">
      <c r="B41" s="919" t="s">
        <v>751</v>
      </c>
      <c r="C41" s="919"/>
      <c r="D41" s="919"/>
      <c r="E41" s="919"/>
      <c r="F41" s="919"/>
      <c r="G41" s="919"/>
      <c r="H41" s="919"/>
      <c r="I41" s="919"/>
      <c r="J41" s="919"/>
      <c r="K41" s="919"/>
      <c r="L41" s="919"/>
      <c r="M41" s="919"/>
      <c r="N41" s="919"/>
      <c r="O41" s="919"/>
      <c r="P41" s="919"/>
      <c r="Q41" s="919"/>
      <c r="R41" s="919"/>
      <c r="S41" s="919"/>
      <c r="T41" s="919"/>
      <c r="U41" s="919"/>
      <c r="V41" s="919"/>
      <c r="W41" s="919"/>
      <c r="X41" s="919"/>
      <c r="Y41" s="919"/>
    </row>
    <row r="42" spans="2:25" ht="24" customHeight="1">
      <c r="B42" s="921" t="s">
        <v>754</v>
      </c>
      <c r="C42" s="921"/>
      <c r="D42" s="921"/>
      <c r="E42" s="921"/>
      <c r="F42" s="921"/>
      <c r="G42" s="921"/>
      <c r="H42" s="921"/>
      <c r="I42" s="921"/>
      <c r="J42" s="921"/>
      <c r="K42" s="921"/>
      <c r="L42" s="921"/>
      <c r="M42" s="921"/>
      <c r="N42" s="921"/>
      <c r="O42" s="921"/>
      <c r="P42" s="921"/>
      <c r="Q42" s="921"/>
      <c r="R42" s="921"/>
      <c r="S42" s="921"/>
      <c r="T42" s="921"/>
      <c r="U42" s="921"/>
      <c r="V42" s="921"/>
      <c r="W42" s="921"/>
      <c r="X42" s="921"/>
      <c r="Y42" s="921"/>
    </row>
    <row r="43" spans="2:25" ht="29.25" customHeight="1">
      <c r="B43" s="921" t="s">
        <v>755</v>
      </c>
      <c r="C43" s="921"/>
      <c r="D43" s="921"/>
      <c r="E43" s="921"/>
      <c r="F43" s="921"/>
      <c r="G43" s="921"/>
      <c r="H43" s="921"/>
      <c r="I43" s="921"/>
      <c r="J43" s="921"/>
      <c r="K43" s="921"/>
      <c r="L43" s="921"/>
      <c r="M43" s="921"/>
      <c r="N43" s="921"/>
      <c r="O43" s="921"/>
      <c r="P43" s="921"/>
      <c r="Q43" s="921"/>
      <c r="R43" s="921"/>
      <c r="S43" s="921"/>
      <c r="T43" s="921"/>
      <c r="U43" s="921"/>
      <c r="V43" s="921"/>
      <c r="W43" s="921"/>
      <c r="X43" s="921"/>
      <c r="Y43" s="921"/>
    </row>
    <row r="44" spans="2:25" ht="24" customHeight="1">
      <c r="B44" s="919" t="s">
        <v>0</v>
      </c>
      <c r="C44" s="919" t="s">
        <v>1</v>
      </c>
      <c r="D44" s="919" t="s">
        <v>2</v>
      </c>
      <c r="E44" s="919" t="s">
        <v>133</v>
      </c>
      <c r="F44" s="919"/>
      <c r="G44" s="919" t="s">
        <v>504</v>
      </c>
      <c r="H44" s="919"/>
      <c r="I44" s="919"/>
      <c r="J44" s="919"/>
      <c r="K44" s="919" t="s">
        <v>656</v>
      </c>
      <c r="L44" s="919" t="s">
        <v>657</v>
      </c>
      <c r="M44" s="919"/>
      <c r="N44" s="919" t="s">
        <v>3</v>
      </c>
      <c r="O44" s="920" t="s">
        <v>32</v>
      </c>
      <c r="P44" s="920"/>
      <c r="Q44" s="920"/>
      <c r="R44" s="920" t="s">
        <v>661</v>
      </c>
      <c r="S44" s="920"/>
      <c r="T44" s="920"/>
      <c r="U44" s="920"/>
      <c r="V44" s="920"/>
      <c r="W44" s="920" t="s">
        <v>667</v>
      </c>
      <c r="X44" s="920" t="s">
        <v>668</v>
      </c>
      <c r="Y44" s="919" t="s">
        <v>4</v>
      </c>
    </row>
    <row r="45" spans="2:25" ht="15.75">
      <c r="B45" s="919"/>
      <c r="C45" s="919"/>
      <c r="D45" s="919"/>
      <c r="E45" s="919" t="s">
        <v>654</v>
      </c>
      <c r="F45" s="919" t="s">
        <v>838</v>
      </c>
      <c r="G45" s="919" t="s">
        <v>5</v>
      </c>
      <c r="H45" s="919" t="s">
        <v>6</v>
      </c>
      <c r="I45" s="919" t="s">
        <v>7</v>
      </c>
      <c r="J45" s="919" t="s">
        <v>8</v>
      </c>
      <c r="K45" s="919"/>
      <c r="L45" s="919" t="s">
        <v>838</v>
      </c>
      <c r="M45" s="919" t="s">
        <v>654</v>
      </c>
      <c r="N45" s="919"/>
      <c r="O45" s="920" t="s">
        <v>658</v>
      </c>
      <c r="P45" s="920" t="s">
        <v>659</v>
      </c>
      <c r="Q45" s="920" t="s">
        <v>660</v>
      </c>
      <c r="R45" s="920" t="s">
        <v>662</v>
      </c>
      <c r="S45" s="920" t="s">
        <v>663</v>
      </c>
      <c r="T45" s="920" t="s">
        <v>664</v>
      </c>
      <c r="U45" s="920" t="s">
        <v>665</v>
      </c>
      <c r="V45" s="920" t="s">
        <v>666</v>
      </c>
      <c r="W45" s="920"/>
      <c r="X45" s="920"/>
      <c r="Y45" s="919"/>
    </row>
    <row r="46" spans="2:25" ht="11.25" customHeight="1">
      <c r="B46" s="919"/>
      <c r="C46" s="919"/>
      <c r="D46" s="919"/>
      <c r="E46" s="919"/>
      <c r="F46" s="919"/>
      <c r="G46" s="919"/>
      <c r="H46" s="919"/>
      <c r="I46" s="919"/>
      <c r="J46" s="919"/>
      <c r="K46" s="919"/>
      <c r="L46" s="919"/>
      <c r="M46" s="919"/>
      <c r="N46" s="919"/>
      <c r="O46" s="920"/>
      <c r="P46" s="920"/>
      <c r="Q46" s="920"/>
      <c r="R46" s="920"/>
      <c r="S46" s="920"/>
      <c r="T46" s="920"/>
      <c r="U46" s="920"/>
      <c r="V46" s="920"/>
      <c r="W46" s="920"/>
      <c r="X46" s="920"/>
      <c r="Y46" s="919"/>
    </row>
    <row r="47" spans="2:25" ht="40.5" customHeight="1">
      <c r="B47" s="922">
        <f>1+B40</f>
        <v>80</v>
      </c>
      <c r="C47" s="923" t="s">
        <v>149</v>
      </c>
      <c r="D47" s="979" t="s">
        <v>150</v>
      </c>
      <c r="E47" s="922">
        <v>23</v>
      </c>
      <c r="F47" s="977" t="s">
        <v>854</v>
      </c>
      <c r="G47" s="977" t="s">
        <v>628</v>
      </c>
      <c r="H47" s="977" t="s">
        <v>629</v>
      </c>
      <c r="I47" s="977" t="s">
        <v>630</v>
      </c>
      <c r="J47" s="977" t="s">
        <v>630</v>
      </c>
      <c r="K47" s="974"/>
      <c r="L47" s="983"/>
      <c r="M47" s="983"/>
      <c r="N47" s="931"/>
      <c r="O47" s="924"/>
      <c r="P47" s="924"/>
      <c r="Q47" s="924"/>
      <c r="R47" s="924"/>
      <c r="S47" s="93"/>
      <c r="T47" s="93"/>
      <c r="U47" s="93"/>
      <c r="V47" s="93"/>
      <c r="W47" s="49"/>
      <c r="X47" s="142" t="s">
        <v>678</v>
      </c>
      <c r="Y47" s="922" t="s">
        <v>75</v>
      </c>
    </row>
    <row r="48" spans="2:25" ht="134.25" customHeight="1">
      <c r="B48" s="922"/>
      <c r="C48" s="923"/>
      <c r="D48" s="979"/>
      <c r="E48" s="922"/>
      <c r="F48" s="977"/>
      <c r="G48" s="977"/>
      <c r="H48" s="977"/>
      <c r="I48" s="977"/>
      <c r="J48" s="977"/>
      <c r="K48" s="974"/>
      <c r="L48" s="983"/>
      <c r="M48" s="983"/>
      <c r="N48" s="931"/>
      <c r="O48" s="924"/>
      <c r="P48" s="924"/>
      <c r="Q48" s="924"/>
      <c r="R48" s="924"/>
      <c r="S48" s="93"/>
      <c r="T48" s="93"/>
      <c r="U48" s="93"/>
      <c r="V48" s="93"/>
      <c r="W48" s="49"/>
      <c r="X48" s="142" t="s">
        <v>678</v>
      </c>
      <c r="Y48" s="922"/>
    </row>
    <row r="49" spans="2:25" ht="35.25" customHeight="1">
      <c r="B49" s="922"/>
      <c r="C49" s="923"/>
      <c r="D49" s="979"/>
      <c r="E49" s="922"/>
      <c r="F49" s="977"/>
      <c r="G49" s="977"/>
      <c r="H49" s="977"/>
      <c r="I49" s="977"/>
      <c r="J49" s="977"/>
      <c r="K49" s="974"/>
      <c r="L49" s="983"/>
      <c r="M49" s="983"/>
      <c r="N49" s="931"/>
      <c r="O49" s="924"/>
      <c r="P49" s="924"/>
      <c r="Q49" s="924"/>
      <c r="R49" s="924"/>
      <c r="S49" s="93"/>
      <c r="T49" s="93"/>
      <c r="U49" s="93"/>
      <c r="V49" s="93"/>
      <c r="W49" s="49"/>
      <c r="X49" s="142" t="s">
        <v>678</v>
      </c>
      <c r="Y49" s="922"/>
    </row>
    <row r="50" spans="2:25" ht="31.5" customHeight="1">
      <c r="B50" s="922"/>
      <c r="C50" s="923"/>
      <c r="D50" s="979"/>
      <c r="E50" s="922"/>
      <c r="F50" s="977"/>
      <c r="G50" s="977"/>
      <c r="H50" s="977"/>
      <c r="I50" s="977"/>
      <c r="J50" s="977"/>
      <c r="K50" s="974"/>
      <c r="L50" s="983"/>
      <c r="M50" s="983"/>
      <c r="N50" s="931"/>
      <c r="O50" s="924"/>
      <c r="P50" s="924"/>
      <c r="Q50" s="924"/>
      <c r="R50" s="924"/>
      <c r="S50" s="93"/>
      <c r="T50" s="93"/>
      <c r="U50" s="93"/>
      <c r="V50" s="93"/>
      <c r="W50" s="49"/>
      <c r="X50" s="142" t="s">
        <v>678</v>
      </c>
      <c r="Y50" s="922"/>
    </row>
    <row r="51" spans="2:25" ht="150" customHeight="1">
      <c r="B51" s="137">
        <f>1+B47</f>
        <v>81</v>
      </c>
      <c r="C51" s="17" t="s">
        <v>305</v>
      </c>
      <c r="D51" s="17" t="s">
        <v>306</v>
      </c>
      <c r="E51" s="37">
        <v>25</v>
      </c>
      <c r="F51" s="52" t="s">
        <v>854</v>
      </c>
      <c r="G51" s="52">
        <v>0.2</v>
      </c>
      <c r="H51" s="94">
        <v>0.4</v>
      </c>
      <c r="I51" s="94">
        <v>0.6</v>
      </c>
      <c r="J51" s="94">
        <v>1</v>
      </c>
      <c r="K51" s="94"/>
      <c r="L51" s="216"/>
      <c r="M51" s="295"/>
      <c r="N51" s="49"/>
      <c r="O51" s="49"/>
      <c r="P51" s="49"/>
      <c r="Q51" s="49"/>
      <c r="R51" s="49"/>
      <c r="S51" s="93"/>
      <c r="T51" s="93"/>
      <c r="U51" s="93"/>
      <c r="V51" s="93"/>
      <c r="W51" s="49"/>
      <c r="X51" s="142" t="s">
        <v>678</v>
      </c>
      <c r="Y51" s="137" t="s">
        <v>75</v>
      </c>
    </row>
    <row r="52" spans="2:25" ht="54.75" customHeight="1">
      <c r="B52" s="137">
        <f>1+B51</f>
        <v>82</v>
      </c>
      <c r="C52" s="17" t="s">
        <v>307</v>
      </c>
      <c r="D52" s="17" t="s">
        <v>308</v>
      </c>
      <c r="E52" s="37" t="s">
        <v>498</v>
      </c>
      <c r="F52" s="37" t="str">
        <f>+H52</f>
        <v>20km</v>
      </c>
      <c r="G52" s="37"/>
      <c r="H52" s="37" t="s">
        <v>499</v>
      </c>
      <c r="I52" s="37" t="s">
        <v>500</v>
      </c>
      <c r="J52" s="37" t="s">
        <v>500</v>
      </c>
      <c r="K52" s="37"/>
      <c r="L52" s="72"/>
      <c r="M52" s="72"/>
      <c r="N52" s="49"/>
      <c r="O52" s="49"/>
      <c r="P52" s="49"/>
      <c r="Q52" s="49"/>
      <c r="R52" s="49"/>
      <c r="S52" s="93"/>
      <c r="T52" s="93"/>
      <c r="U52" s="93"/>
      <c r="V52" s="93"/>
      <c r="W52" s="49"/>
      <c r="X52" s="142" t="s">
        <v>678</v>
      </c>
      <c r="Y52" s="137" t="s">
        <v>75</v>
      </c>
    </row>
    <row r="53" spans="2:25" ht="104.25" customHeight="1">
      <c r="B53" s="922">
        <f>1+B52</f>
        <v>83</v>
      </c>
      <c r="C53" s="923" t="s">
        <v>501</v>
      </c>
      <c r="D53" s="17" t="s">
        <v>309</v>
      </c>
      <c r="E53" s="37">
        <v>4</v>
      </c>
      <c r="F53" s="52"/>
      <c r="G53" s="52"/>
      <c r="H53" s="52"/>
      <c r="I53" s="52"/>
      <c r="J53" s="37">
        <v>4</v>
      </c>
      <c r="K53" s="37"/>
      <c r="L53" s="72"/>
      <c r="M53" s="72"/>
      <c r="N53" s="49"/>
      <c r="O53" s="49"/>
      <c r="P53" s="49"/>
      <c r="Q53" s="49"/>
      <c r="R53" s="49"/>
      <c r="S53" s="93"/>
      <c r="T53" s="93"/>
      <c r="U53" s="93"/>
      <c r="V53" s="93"/>
      <c r="W53" s="49"/>
      <c r="X53" s="142" t="s">
        <v>678</v>
      </c>
      <c r="Y53" s="137" t="s">
        <v>75</v>
      </c>
    </row>
    <row r="54" spans="2:25" ht="63.75" customHeight="1">
      <c r="B54" s="922"/>
      <c r="C54" s="923"/>
      <c r="D54" s="17" t="s">
        <v>502</v>
      </c>
      <c r="E54" s="37">
        <v>2</v>
      </c>
      <c r="F54" s="37">
        <v>2</v>
      </c>
      <c r="G54" s="52"/>
      <c r="H54" s="37">
        <v>2</v>
      </c>
      <c r="I54" s="52"/>
      <c r="J54" s="52"/>
      <c r="K54" s="52"/>
      <c r="L54" s="72"/>
      <c r="M54" s="72"/>
      <c r="N54" s="95"/>
      <c r="O54" s="49"/>
      <c r="P54" s="49"/>
      <c r="Q54" s="49"/>
      <c r="R54" s="49"/>
      <c r="S54" s="93"/>
      <c r="T54" s="93"/>
      <c r="U54" s="93"/>
      <c r="V54" s="93"/>
      <c r="W54" s="49"/>
      <c r="X54" s="142" t="s">
        <v>678</v>
      </c>
      <c r="Y54" s="137" t="s">
        <v>75</v>
      </c>
    </row>
    <row r="55" spans="2:25" ht="24" customHeight="1">
      <c r="B55" s="919" t="s">
        <v>751</v>
      </c>
      <c r="C55" s="919"/>
      <c r="D55" s="919"/>
      <c r="E55" s="919"/>
      <c r="F55" s="919"/>
      <c r="G55" s="919"/>
      <c r="H55" s="919"/>
      <c r="I55" s="919"/>
      <c r="J55" s="919"/>
      <c r="K55" s="919"/>
      <c r="L55" s="919"/>
      <c r="M55" s="919"/>
      <c r="N55" s="919"/>
      <c r="O55" s="919"/>
      <c r="P55" s="919"/>
      <c r="Q55" s="919"/>
      <c r="R55" s="919"/>
      <c r="S55" s="919"/>
      <c r="T55" s="919"/>
      <c r="U55" s="919"/>
      <c r="V55" s="919"/>
      <c r="W55" s="919"/>
      <c r="X55" s="919"/>
      <c r="Y55" s="919"/>
    </row>
    <row r="56" spans="2:25" ht="22.5" customHeight="1">
      <c r="B56" s="921" t="s">
        <v>756</v>
      </c>
      <c r="C56" s="921"/>
      <c r="D56" s="921"/>
      <c r="E56" s="921"/>
      <c r="F56" s="921"/>
      <c r="G56" s="921"/>
      <c r="H56" s="921"/>
      <c r="I56" s="921"/>
      <c r="J56" s="921"/>
      <c r="K56" s="921"/>
      <c r="L56" s="921"/>
      <c r="M56" s="921"/>
      <c r="N56" s="921"/>
      <c r="O56" s="921"/>
      <c r="P56" s="921"/>
      <c r="Q56" s="921"/>
      <c r="R56" s="921"/>
      <c r="S56" s="921"/>
      <c r="T56" s="921"/>
      <c r="U56" s="921"/>
      <c r="V56" s="921"/>
      <c r="W56" s="921"/>
      <c r="X56" s="921"/>
      <c r="Y56" s="921"/>
    </row>
    <row r="57" spans="2:25" ht="21.75" customHeight="1">
      <c r="B57" s="921" t="s">
        <v>757</v>
      </c>
      <c r="C57" s="921"/>
      <c r="D57" s="921"/>
      <c r="E57" s="921"/>
      <c r="F57" s="921"/>
      <c r="G57" s="921"/>
      <c r="H57" s="921"/>
      <c r="I57" s="921"/>
      <c r="J57" s="921"/>
      <c r="K57" s="921"/>
      <c r="L57" s="921"/>
      <c r="M57" s="921"/>
      <c r="N57" s="921"/>
      <c r="O57" s="921"/>
      <c r="P57" s="921"/>
      <c r="Q57" s="921"/>
      <c r="R57" s="921"/>
      <c r="S57" s="921"/>
      <c r="T57" s="921"/>
      <c r="U57" s="921"/>
      <c r="V57" s="921"/>
      <c r="W57" s="921"/>
      <c r="X57" s="921"/>
      <c r="Y57" s="921"/>
    </row>
    <row r="58" spans="2:25" ht="23.25" customHeight="1">
      <c r="B58" s="919" t="s">
        <v>0</v>
      </c>
      <c r="C58" s="919" t="s">
        <v>1</v>
      </c>
      <c r="D58" s="919" t="s">
        <v>2</v>
      </c>
      <c r="E58" s="919" t="s">
        <v>133</v>
      </c>
      <c r="F58" s="919"/>
      <c r="G58" s="919" t="s">
        <v>504</v>
      </c>
      <c r="H58" s="919"/>
      <c r="I58" s="919"/>
      <c r="J58" s="919"/>
      <c r="K58" s="919" t="s">
        <v>656</v>
      </c>
      <c r="L58" s="919" t="s">
        <v>657</v>
      </c>
      <c r="M58" s="919"/>
      <c r="N58" s="919" t="s">
        <v>3</v>
      </c>
      <c r="O58" s="920" t="s">
        <v>32</v>
      </c>
      <c r="P58" s="920"/>
      <c r="Q58" s="920"/>
      <c r="R58" s="920" t="s">
        <v>661</v>
      </c>
      <c r="S58" s="920"/>
      <c r="T58" s="920"/>
      <c r="U58" s="920"/>
      <c r="V58" s="920"/>
      <c r="W58" s="920" t="s">
        <v>667</v>
      </c>
      <c r="X58" s="920" t="s">
        <v>668</v>
      </c>
      <c r="Y58" s="919" t="s">
        <v>4</v>
      </c>
    </row>
    <row r="59" spans="2:25" ht="15.75">
      <c r="B59" s="919"/>
      <c r="C59" s="919"/>
      <c r="D59" s="919"/>
      <c r="E59" s="919" t="s">
        <v>654</v>
      </c>
      <c r="F59" s="919" t="s">
        <v>838</v>
      </c>
      <c r="G59" s="919" t="s">
        <v>5</v>
      </c>
      <c r="H59" s="919" t="s">
        <v>6</v>
      </c>
      <c r="I59" s="919" t="s">
        <v>7</v>
      </c>
      <c r="J59" s="919" t="s">
        <v>8</v>
      </c>
      <c r="K59" s="919"/>
      <c r="L59" s="919" t="s">
        <v>838</v>
      </c>
      <c r="M59" s="919" t="s">
        <v>654</v>
      </c>
      <c r="N59" s="919"/>
      <c r="O59" s="920" t="s">
        <v>658</v>
      </c>
      <c r="P59" s="920" t="s">
        <v>659</v>
      </c>
      <c r="Q59" s="920" t="s">
        <v>660</v>
      </c>
      <c r="R59" s="920" t="s">
        <v>662</v>
      </c>
      <c r="S59" s="920" t="s">
        <v>663</v>
      </c>
      <c r="T59" s="920" t="s">
        <v>664</v>
      </c>
      <c r="U59" s="920" t="s">
        <v>665</v>
      </c>
      <c r="V59" s="920" t="s">
        <v>666</v>
      </c>
      <c r="W59" s="920"/>
      <c r="X59" s="920"/>
      <c r="Y59" s="919"/>
    </row>
    <row r="60" spans="2:25" ht="15.75">
      <c r="B60" s="919"/>
      <c r="C60" s="919"/>
      <c r="D60" s="919"/>
      <c r="E60" s="919"/>
      <c r="F60" s="919"/>
      <c r="G60" s="919"/>
      <c r="H60" s="919"/>
      <c r="I60" s="919"/>
      <c r="J60" s="919"/>
      <c r="K60" s="919"/>
      <c r="L60" s="919"/>
      <c r="M60" s="919"/>
      <c r="N60" s="919"/>
      <c r="O60" s="920"/>
      <c r="P60" s="920"/>
      <c r="Q60" s="920"/>
      <c r="R60" s="920"/>
      <c r="S60" s="920"/>
      <c r="T60" s="920"/>
      <c r="U60" s="920"/>
      <c r="V60" s="920"/>
      <c r="W60" s="920"/>
      <c r="X60" s="920"/>
      <c r="Y60" s="919"/>
    </row>
    <row r="61" spans="2:25" ht="119.25" customHeight="1">
      <c r="B61" s="922">
        <f>1+B53</f>
        <v>84</v>
      </c>
      <c r="C61" s="923" t="s">
        <v>316</v>
      </c>
      <c r="D61" s="138" t="s">
        <v>527</v>
      </c>
      <c r="E61" s="137">
        <v>3</v>
      </c>
      <c r="F61" s="137">
        <f aca="true" t="shared" si="1" ref="F61:F66">+G61+H61</f>
        <v>0</v>
      </c>
      <c r="G61" s="138"/>
      <c r="H61" s="138"/>
      <c r="I61" s="138"/>
      <c r="J61" s="137">
        <v>3</v>
      </c>
      <c r="K61" s="37"/>
      <c r="L61" s="72"/>
      <c r="M61" s="72"/>
      <c r="N61" s="17"/>
      <c r="O61" s="17"/>
      <c r="P61" s="51"/>
      <c r="Q61" s="51"/>
      <c r="R61" s="226"/>
      <c r="S61" s="153"/>
      <c r="T61" s="96"/>
      <c r="U61" s="97"/>
      <c r="V61" s="71"/>
      <c r="W61" s="17"/>
      <c r="X61" s="138"/>
      <c r="Y61" s="137" t="s">
        <v>75</v>
      </c>
    </row>
    <row r="62" spans="2:25" ht="75.75" customHeight="1">
      <c r="B62" s="922"/>
      <c r="C62" s="923"/>
      <c r="D62" s="138" t="s">
        <v>317</v>
      </c>
      <c r="E62" s="137">
        <v>1</v>
      </c>
      <c r="F62" s="137">
        <f t="shared" si="1"/>
        <v>0</v>
      </c>
      <c r="G62" s="138"/>
      <c r="H62" s="138"/>
      <c r="I62" s="138"/>
      <c r="J62" s="137">
        <v>1</v>
      </c>
      <c r="K62" s="37"/>
      <c r="L62" s="72"/>
      <c r="M62" s="72"/>
      <c r="N62" s="17"/>
      <c r="O62" s="17"/>
      <c r="P62" s="51"/>
      <c r="Q62" s="51"/>
      <c r="R62" s="71"/>
      <c r="S62" s="97"/>
      <c r="T62" s="97"/>
      <c r="U62" s="71"/>
      <c r="V62" s="71"/>
      <c r="W62" s="17"/>
      <c r="X62" s="138"/>
      <c r="Y62" s="137" t="s">
        <v>75</v>
      </c>
    </row>
    <row r="63" spans="2:25" ht="47.25">
      <c r="B63" s="922">
        <f>1+B61</f>
        <v>85</v>
      </c>
      <c r="C63" s="923" t="s">
        <v>318</v>
      </c>
      <c r="D63" s="138" t="s">
        <v>319</v>
      </c>
      <c r="E63" s="2">
        <v>13975</v>
      </c>
      <c r="F63" s="137">
        <f t="shared" si="1"/>
        <v>4678</v>
      </c>
      <c r="G63" s="2">
        <v>1178</v>
      </c>
      <c r="H63" s="2">
        <v>3500</v>
      </c>
      <c r="I63" s="2">
        <v>4000</v>
      </c>
      <c r="J63" s="2">
        <v>5297</v>
      </c>
      <c r="K63" s="51"/>
      <c r="L63" s="8"/>
      <c r="M63" s="8"/>
      <c r="N63" s="17"/>
      <c r="O63" s="17"/>
      <c r="P63" s="17"/>
      <c r="Q63" s="17"/>
      <c r="R63" s="924"/>
      <c r="S63" s="985"/>
      <c r="T63" s="985"/>
      <c r="U63" s="985"/>
      <c r="V63" s="984"/>
      <c r="W63" s="17"/>
      <c r="X63" s="138" t="s">
        <v>679</v>
      </c>
      <c r="Y63" s="137" t="s">
        <v>75</v>
      </c>
    </row>
    <row r="64" spans="2:25" ht="47.25">
      <c r="B64" s="922"/>
      <c r="C64" s="923"/>
      <c r="D64" s="138" t="s">
        <v>320</v>
      </c>
      <c r="E64" s="2">
        <v>5653</v>
      </c>
      <c r="F64" s="137">
        <f t="shared" si="1"/>
        <v>1950</v>
      </c>
      <c r="G64" s="137">
        <v>350</v>
      </c>
      <c r="H64" s="2">
        <v>1600</v>
      </c>
      <c r="I64" s="2">
        <v>1800</v>
      </c>
      <c r="J64" s="2">
        <v>1903</v>
      </c>
      <c r="K64" s="51"/>
      <c r="L64" s="8"/>
      <c r="M64" s="246"/>
      <c r="N64" s="17"/>
      <c r="O64" s="17"/>
      <c r="P64" s="17"/>
      <c r="Q64" s="17"/>
      <c r="R64" s="924"/>
      <c r="S64" s="985"/>
      <c r="T64" s="985"/>
      <c r="U64" s="985"/>
      <c r="V64" s="984"/>
      <c r="W64" s="17"/>
      <c r="X64" s="138" t="s">
        <v>679</v>
      </c>
      <c r="Y64" s="137" t="s">
        <v>75</v>
      </c>
    </row>
    <row r="65" spans="2:25" ht="47.25">
      <c r="B65" s="137">
        <f>1+B63</f>
        <v>86</v>
      </c>
      <c r="C65" s="138" t="s">
        <v>321</v>
      </c>
      <c r="D65" s="138" t="s">
        <v>503</v>
      </c>
      <c r="E65" s="2">
        <v>108000</v>
      </c>
      <c r="F65" s="137">
        <f t="shared" si="1"/>
        <v>32400</v>
      </c>
      <c r="G65" s="2">
        <v>5400</v>
      </c>
      <c r="H65" s="2">
        <v>27000</v>
      </c>
      <c r="I65" s="2">
        <v>43200</v>
      </c>
      <c r="J65" s="2">
        <v>32400</v>
      </c>
      <c r="K65" s="51"/>
      <c r="L65" s="246"/>
      <c r="M65" s="246"/>
      <c r="N65" s="17"/>
      <c r="O65" s="17"/>
      <c r="P65" s="17"/>
      <c r="Q65" s="17"/>
      <c r="R65" s="924"/>
      <c r="S65" s="985"/>
      <c r="T65" s="985"/>
      <c r="U65" s="985"/>
      <c r="V65" s="984"/>
      <c r="W65" s="17"/>
      <c r="X65" s="138" t="s">
        <v>679</v>
      </c>
      <c r="Y65" s="137" t="s">
        <v>75</v>
      </c>
    </row>
    <row r="66" spans="2:25" ht="106.5" customHeight="1">
      <c r="B66" s="137">
        <f>1+B65</f>
        <v>87</v>
      </c>
      <c r="C66" s="138" t="s">
        <v>322</v>
      </c>
      <c r="D66" s="138" t="s">
        <v>323</v>
      </c>
      <c r="E66" s="137">
        <v>740</v>
      </c>
      <c r="F66" s="137">
        <f t="shared" si="1"/>
        <v>170</v>
      </c>
      <c r="G66" s="137">
        <v>50</v>
      </c>
      <c r="H66" s="137">
        <v>120</v>
      </c>
      <c r="I66" s="137">
        <v>200</v>
      </c>
      <c r="J66" s="137">
        <v>370</v>
      </c>
      <c r="K66" s="37"/>
      <c r="L66" s="246"/>
      <c r="M66" s="246"/>
      <c r="N66" s="17"/>
      <c r="O66" s="17"/>
      <c r="P66" s="17"/>
      <c r="Q66" s="17"/>
      <c r="R66" s="37"/>
      <c r="S66" s="62"/>
      <c r="T66" s="62"/>
      <c r="U66" s="62"/>
      <c r="V66" s="92"/>
      <c r="W66" s="17"/>
      <c r="X66" s="138"/>
      <c r="Y66" s="137" t="s">
        <v>75</v>
      </c>
    </row>
    <row r="67" spans="2:25" ht="23.25" customHeight="1">
      <c r="B67" s="919" t="s">
        <v>751</v>
      </c>
      <c r="C67" s="919"/>
      <c r="D67" s="919"/>
      <c r="E67" s="919"/>
      <c r="F67" s="919"/>
      <c r="G67" s="919"/>
      <c r="H67" s="919"/>
      <c r="I67" s="919"/>
      <c r="J67" s="919"/>
      <c r="K67" s="919"/>
      <c r="L67" s="919"/>
      <c r="M67" s="919"/>
      <c r="N67" s="919"/>
      <c r="O67" s="919"/>
      <c r="P67" s="919"/>
      <c r="Q67" s="919"/>
      <c r="R67" s="919"/>
      <c r="S67" s="919"/>
      <c r="T67" s="919"/>
      <c r="U67" s="919"/>
      <c r="V67" s="919"/>
      <c r="W67" s="919"/>
      <c r="X67" s="919"/>
      <c r="Y67" s="919"/>
    </row>
    <row r="68" spans="2:25" ht="23.25" customHeight="1">
      <c r="B68" s="921" t="s">
        <v>758</v>
      </c>
      <c r="C68" s="921"/>
      <c r="D68" s="921"/>
      <c r="E68" s="921"/>
      <c r="F68" s="921"/>
      <c r="G68" s="921"/>
      <c r="H68" s="921"/>
      <c r="I68" s="921"/>
      <c r="J68" s="921"/>
      <c r="K68" s="921"/>
      <c r="L68" s="921"/>
      <c r="M68" s="921"/>
      <c r="N68" s="921"/>
      <c r="O68" s="921"/>
      <c r="P68" s="921"/>
      <c r="Q68" s="921"/>
      <c r="R68" s="921"/>
      <c r="S68" s="921"/>
      <c r="T68" s="921"/>
      <c r="U68" s="921"/>
      <c r="V68" s="921"/>
      <c r="W68" s="921"/>
      <c r="X68" s="921"/>
      <c r="Y68" s="921"/>
    </row>
    <row r="69" spans="2:25" ht="23.25" customHeight="1">
      <c r="B69" s="921" t="s">
        <v>759</v>
      </c>
      <c r="C69" s="921"/>
      <c r="D69" s="921"/>
      <c r="E69" s="921"/>
      <c r="F69" s="921"/>
      <c r="G69" s="921"/>
      <c r="H69" s="921"/>
      <c r="I69" s="921"/>
      <c r="J69" s="921"/>
      <c r="K69" s="921"/>
      <c r="L69" s="921"/>
      <c r="M69" s="921"/>
      <c r="N69" s="921"/>
      <c r="O69" s="921"/>
      <c r="P69" s="921"/>
      <c r="Q69" s="921"/>
      <c r="R69" s="921"/>
      <c r="S69" s="921"/>
      <c r="T69" s="921"/>
      <c r="U69" s="921"/>
      <c r="V69" s="921"/>
      <c r="W69" s="921"/>
      <c r="X69" s="921"/>
      <c r="Y69" s="921"/>
    </row>
    <row r="70" spans="2:25" ht="23.25" customHeight="1">
      <c r="B70" s="919" t="s">
        <v>0</v>
      </c>
      <c r="C70" s="919" t="s">
        <v>1</v>
      </c>
      <c r="D70" s="919" t="s">
        <v>2</v>
      </c>
      <c r="E70" s="919" t="s">
        <v>133</v>
      </c>
      <c r="F70" s="919"/>
      <c r="G70" s="919" t="s">
        <v>504</v>
      </c>
      <c r="H70" s="919"/>
      <c r="I70" s="919"/>
      <c r="J70" s="919"/>
      <c r="K70" s="919" t="s">
        <v>656</v>
      </c>
      <c r="L70" s="919" t="s">
        <v>657</v>
      </c>
      <c r="M70" s="919"/>
      <c r="N70" s="919" t="s">
        <v>3</v>
      </c>
      <c r="O70" s="920" t="s">
        <v>32</v>
      </c>
      <c r="P70" s="920"/>
      <c r="Q70" s="920"/>
      <c r="R70" s="920" t="s">
        <v>661</v>
      </c>
      <c r="S70" s="920"/>
      <c r="T70" s="920"/>
      <c r="U70" s="920"/>
      <c r="V70" s="920"/>
      <c r="W70" s="920" t="s">
        <v>667</v>
      </c>
      <c r="X70" s="920" t="s">
        <v>668</v>
      </c>
      <c r="Y70" s="919" t="s">
        <v>4</v>
      </c>
    </row>
    <row r="71" spans="2:25" ht="15.75">
      <c r="B71" s="919"/>
      <c r="C71" s="919"/>
      <c r="D71" s="919"/>
      <c r="E71" s="919" t="s">
        <v>654</v>
      </c>
      <c r="F71" s="919" t="s">
        <v>838</v>
      </c>
      <c r="G71" s="919" t="s">
        <v>5</v>
      </c>
      <c r="H71" s="919" t="s">
        <v>6</v>
      </c>
      <c r="I71" s="919" t="s">
        <v>7</v>
      </c>
      <c r="J71" s="919" t="s">
        <v>8</v>
      </c>
      <c r="K71" s="919"/>
      <c r="L71" s="919" t="s">
        <v>838</v>
      </c>
      <c r="M71" s="919" t="s">
        <v>654</v>
      </c>
      <c r="N71" s="919"/>
      <c r="O71" s="920" t="s">
        <v>658</v>
      </c>
      <c r="P71" s="920" t="s">
        <v>659</v>
      </c>
      <c r="Q71" s="920" t="s">
        <v>660</v>
      </c>
      <c r="R71" s="920" t="s">
        <v>662</v>
      </c>
      <c r="S71" s="920" t="s">
        <v>663</v>
      </c>
      <c r="T71" s="920" t="s">
        <v>664</v>
      </c>
      <c r="U71" s="920" t="s">
        <v>665</v>
      </c>
      <c r="V71" s="920" t="s">
        <v>666</v>
      </c>
      <c r="W71" s="920"/>
      <c r="X71" s="920"/>
      <c r="Y71" s="919"/>
    </row>
    <row r="72" spans="2:25" ht="15.75">
      <c r="B72" s="919"/>
      <c r="C72" s="919"/>
      <c r="D72" s="919"/>
      <c r="E72" s="919"/>
      <c r="F72" s="919"/>
      <c r="G72" s="919"/>
      <c r="H72" s="919"/>
      <c r="I72" s="919"/>
      <c r="J72" s="919"/>
      <c r="K72" s="919"/>
      <c r="L72" s="919"/>
      <c r="M72" s="919"/>
      <c r="N72" s="919"/>
      <c r="O72" s="920"/>
      <c r="P72" s="920"/>
      <c r="Q72" s="920"/>
      <c r="R72" s="920"/>
      <c r="S72" s="920"/>
      <c r="T72" s="920"/>
      <c r="U72" s="920"/>
      <c r="V72" s="920"/>
      <c r="W72" s="920"/>
      <c r="X72" s="920"/>
      <c r="Y72" s="919"/>
    </row>
    <row r="73" spans="2:25" ht="142.5" customHeight="1">
      <c r="B73" s="922">
        <f>1+B66</f>
        <v>88</v>
      </c>
      <c r="C73" s="36" t="s">
        <v>310</v>
      </c>
      <c r="D73" s="36" t="s">
        <v>528</v>
      </c>
      <c r="E73" s="33">
        <f>+G73+H73+I73+J73</f>
        <v>5</v>
      </c>
      <c r="F73" s="33"/>
      <c r="G73" s="33"/>
      <c r="H73" s="33"/>
      <c r="I73" s="33"/>
      <c r="J73" s="33">
        <v>5</v>
      </c>
      <c r="K73" s="56"/>
      <c r="L73" s="248"/>
      <c r="M73" s="248"/>
      <c r="N73" s="17"/>
      <c r="O73" s="17"/>
      <c r="P73" s="37"/>
      <c r="Q73" s="37"/>
      <c r="R73" s="37"/>
      <c r="S73" s="62"/>
      <c r="T73" s="62"/>
      <c r="U73" s="62"/>
      <c r="V73" s="52"/>
      <c r="W73" s="17"/>
      <c r="X73" s="17" t="s">
        <v>760</v>
      </c>
      <c r="Y73" s="978" t="s">
        <v>75</v>
      </c>
    </row>
    <row r="74" spans="2:25" ht="155.25" customHeight="1">
      <c r="B74" s="922"/>
      <c r="C74" s="960" t="s">
        <v>529</v>
      </c>
      <c r="D74" s="36" t="s">
        <v>530</v>
      </c>
      <c r="E74" s="33">
        <f>+G74+H74+I74+J74</f>
        <v>4</v>
      </c>
      <c r="F74" s="33"/>
      <c r="G74" s="33"/>
      <c r="H74" s="33"/>
      <c r="I74" s="33"/>
      <c r="J74" s="33">
        <v>4</v>
      </c>
      <c r="K74" s="296"/>
      <c r="L74" s="248"/>
      <c r="M74" s="248"/>
      <c r="N74" s="17"/>
      <c r="O74" s="17"/>
      <c r="P74" s="17"/>
      <c r="Q74" s="17"/>
      <c r="R74" s="49"/>
      <c r="S74" s="159"/>
      <c r="T74" s="160"/>
      <c r="U74" s="160"/>
      <c r="V74" s="52"/>
      <c r="W74" s="17"/>
      <c r="X74" s="36"/>
      <c r="Y74" s="978"/>
    </row>
    <row r="75" spans="2:25" ht="129" customHeight="1">
      <c r="B75" s="922"/>
      <c r="C75" s="960"/>
      <c r="D75" s="36" t="s">
        <v>531</v>
      </c>
      <c r="E75" s="33">
        <v>4</v>
      </c>
      <c r="F75" s="33"/>
      <c r="G75" s="33"/>
      <c r="H75" s="33"/>
      <c r="I75" s="33"/>
      <c r="J75" s="33">
        <v>4</v>
      </c>
      <c r="K75" s="296"/>
      <c r="L75" s="248"/>
      <c r="M75" s="248"/>
      <c r="N75" s="17"/>
      <c r="O75" s="17"/>
      <c r="P75" s="17"/>
      <c r="Q75" s="17"/>
      <c r="R75" s="49"/>
      <c r="S75" s="159"/>
      <c r="T75" s="17"/>
      <c r="U75" s="17"/>
      <c r="V75" s="17"/>
      <c r="W75" s="17"/>
      <c r="X75" s="36"/>
      <c r="Y75" s="978"/>
    </row>
    <row r="76" spans="2:25" ht="127.5" customHeight="1">
      <c r="B76" s="922"/>
      <c r="C76" s="36" t="s">
        <v>311</v>
      </c>
      <c r="D76" s="36" t="s">
        <v>532</v>
      </c>
      <c r="E76" s="33">
        <f>+G76+H76+I76+J76</f>
        <v>14</v>
      </c>
      <c r="F76" s="33"/>
      <c r="G76" s="33"/>
      <c r="H76" s="33"/>
      <c r="I76" s="33">
        <v>4</v>
      </c>
      <c r="J76" s="33">
        <v>10</v>
      </c>
      <c r="K76" s="296"/>
      <c r="L76" s="248"/>
      <c r="M76" s="248"/>
      <c r="N76" s="17"/>
      <c r="O76" s="17"/>
      <c r="P76" s="17"/>
      <c r="Q76" s="17"/>
      <c r="R76" s="37"/>
      <c r="S76" s="62"/>
      <c r="T76" s="98"/>
      <c r="U76" s="99"/>
      <c r="V76" s="94"/>
      <c r="W76" s="17"/>
      <c r="X76" s="36"/>
      <c r="Y76" s="978"/>
    </row>
    <row r="77" spans="2:25" ht="17.25" customHeight="1">
      <c r="B77" s="919" t="s">
        <v>751</v>
      </c>
      <c r="C77" s="919"/>
      <c r="D77" s="919"/>
      <c r="E77" s="919"/>
      <c r="F77" s="919"/>
      <c r="G77" s="919"/>
      <c r="H77" s="919"/>
      <c r="I77" s="919"/>
      <c r="J77" s="919"/>
      <c r="K77" s="919"/>
      <c r="L77" s="919"/>
      <c r="M77" s="919"/>
      <c r="N77" s="919"/>
      <c r="O77" s="919"/>
      <c r="P77" s="919"/>
      <c r="Q77" s="919"/>
      <c r="R77" s="919"/>
      <c r="S77" s="919"/>
      <c r="T77" s="919"/>
      <c r="U77" s="919"/>
      <c r="V77" s="919"/>
      <c r="W77" s="919"/>
      <c r="X77" s="919"/>
      <c r="Y77" s="919"/>
    </row>
    <row r="78" spans="2:25" ht="20.25" customHeight="1">
      <c r="B78" s="921" t="s">
        <v>761</v>
      </c>
      <c r="C78" s="921"/>
      <c r="D78" s="921"/>
      <c r="E78" s="921"/>
      <c r="F78" s="921"/>
      <c r="G78" s="921"/>
      <c r="H78" s="921"/>
      <c r="I78" s="921"/>
      <c r="J78" s="921"/>
      <c r="K78" s="921"/>
      <c r="L78" s="921"/>
      <c r="M78" s="921"/>
      <c r="N78" s="921"/>
      <c r="O78" s="921"/>
      <c r="P78" s="921"/>
      <c r="Q78" s="921"/>
      <c r="R78" s="921"/>
      <c r="S78" s="921"/>
      <c r="T78" s="921"/>
      <c r="U78" s="921"/>
      <c r="V78" s="921"/>
      <c r="W78" s="921"/>
      <c r="X78" s="921"/>
      <c r="Y78" s="921"/>
    </row>
    <row r="79" spans="2:25" ht="21" customHeight="1">
      <c r="B79" s="921" t="s">
        <v>762</v>
      </c>
      <c r="C79" s="921"/>
      <c r="D79" s="921"/>
      <c r="E79" s="921"/>
      <c r="F79" s="921"/>
      <c r="G79" s="921"/>
      <c r="H79" s="921"/>
      <c r="I79" s="921"/>
      <c r="J79" s="921"/>
      <c r="K79" s="921"/>
      <c r="L79" s="921"/>
      <c r="M79" s="921"/>
      <c r="N79" s="921"/>
      <c r="O79" s="921"/>
      <c r="P79" s="921"/>
      <c r="Q79" s="921"/>
      <c r="R79" s="921"/>
      <c r="S79" s="921"/>
      <c r="T79" s="921"/>
      <c r="U79" s="921"/>
      <c r="V79" s="921"/>
      <c r="W79" s="921"/>
      <c r="X79" s="921"/>
      <c r="Y79" s="921"/>
    </row>
    <row r="80" spans="2:25" ht="24.75" customHeight="1">
      <c r="B80" s="919" t="s">
        <v>0</v>
      </c>
      <c r="C80" s="919" t="s">
        <v>1</v>
      </c>
      <c r="D80" s="919" t="s">
        <v>2</v>
      </c>
      <c r="E80" s="919" t="s">
        <v>133</v>
      </c>
      <c r="F80" s="919"/>
      <c r="G80" s="919" t="s">
        <v>504</v>
      </c>
      <c r="H80" s="919"/>
      <c r="I80" s="919"/>
      <c r="J80" s="919"/>
      <c r="K80" s="919" t="s">
        <v>656</v>
      </c>
      <c r="L80" s="919" t="s">
        <v>657</v>
      </c>
      <c r="M80" s="919"/>
      <c r="N80" s="919" t="s">
        <v>3</v>
      </c>
      <c r="O80" s="920" t="s">
        <v>32</v>
      </c>
      <c r="P80" s="920"/>
      <c r="Q80" s="920"/>
      <c r="R80" s="920" t="s">
        <v>661</v>
      </c>
      <c r="S80" s="920"/>
      <c r="T80" s="920"/>
      <c r="U80" s="920"/>
      <c r="V80" s="920"/>
      <c r="W80" s="920" t="s">
        <v>667</v>
      </c>
      <c r="X80" s="920" t="s">
        <v>668</v>
      </c>
      <c r="Y80" s="919" t="s">
        <v>4</v>
      </c>
    </row>
    <row r="81" spans="2:25" ht="15.75">
      <c r="B81" s="919"/>
      <c r="C81" s="919"/>
      <c r="D81" s="919"/>
      <c r="E81" s="919" t="s">
        <v>654</v>
      </c>
      <c r="F81" s="919" t="s">
        <v>838</v>
      </c>
      <c r="G81" s="919" t="s">
        <v>5</v>
      </c>
      <c r="H81" s="919" t="s">
        <v>6</v>
      </c>
      <c r="I81" s="919" t="s">
        <v>7</v>
      </c>
      <c r="J81" s="919" t="s">
        <v>8</v>
      </c>
      <c r="K81" s="919"/>
      <c r="L81" s="919" t="s">
        <v>838</v>
      </c>
      <c r="M81" s="919" t="s">
        <v>654</v>
      </c>
      <c r="N81" s="919"/>
      <c r="O81" s="920" t="s">
        <v>658</v>
      </c>
      <c r="P81" s="920" t="s">
        <v>659</v>
      </c>
      <c r="Q81" s="920" t="s">
        <v>660</v>
      </c>
      <c r="R81" s="920" t="s">
        <v>662</v>
      </c>
      <c r="S81" s="920" t="s">
        <v>663</v>
      </c>
      <c r="T81" s="920" t="s">
        <v>664</v>
      </c>
      <c r="U81" s="920" t="s">
        <v>665</v>
      </c>
      <c r="V81" s="920" t="s">
        <v>666</v>
      </c>
      <c r="W81" s="920"/>
      <c r="X81" s="920"/>
      <c r="Y81" s="919"/>
    </row>
    <row r="82" spans="2:25" ht="15.75">
      <c r="B82" s="919"/>
      <c r="C82" s="919"/>
      <c r="D82" s="919"/>
      <c r="E82" s="919"/>
      <c r="F82" s="919"/>
      <c r="G82" s="919"/>
      <c r="H82" s="919"/>
      <c r="I82" s="919"/>
      <c r="J82" s="919"/>
      <c r="K82" s="919"/>
      <c r="L82" s="919"/>
      <c r="M82" s="919"/>
      <c r="N82" s="919"/>
      <c r="O82" s="920"/>
      <c r="P82" s="920"/>
      <c r="Q82" s="920"/>
      <c r="R82" s="920"/>
      <c r="S82" s="920"/>
      <c r="T82" s="920"/>
      <c r="U82" s="920"/>
      <c r="V82" s="920"/>
      <c r="W82" s="920"/>
      <c r="X82" s="920"/>
      <c r="Y82" s="919"/>
    </row>
    <row r="83" spans="2:25" ht="69.75" customHeight="1">
      <c r="B83" s="922">
        <f>1+B73</f>
        <v>89</v>
      </c>
      <c r="C83" s="923" t="s">
        <v>151</v>
      </c>
      <c r="D83" s="60" t="s">
        <v>152</v>
      </c>
      <c r="E83" s="137">
        <v>6</v>
      </c>
      <c r="F83" s="137">
        <f>+G83+H83</f>
        <v>2</v>
      </c>
      <c r="G83" s="138"/>
      <c r="H83" s="137">
        <v>2</v>
      </c>
      <c r="I83" s="137">
        <v>3</v>
      </c>
      <c r="J83" s="137">
        <v>1</v>
      </c>
      <c r="K83" s="137"/>
      <c r="L83" s="156"/>
      <c r="M83" s="156"/>
      <c r="N83" s="138"/>
      <c r="O83" s="138"/>
      <c r="P83" s="138"/>
      <c r="Q83" s="138"/>
      <c r="R83" s="138"/>
      <c r="S83" s="138"/>
      <c r="T83" s="138"/>
      <c r="U83" s="138"/>
      <c r="V83" s="138"/>
      <c r="W83" s="77"/>
      <c r="X83" s="138"/>
      <c r="Y83" s="34" t="s">
        <v>153</v>
      </c>
    </row>
    <row r="84" spans="2:25" ht="96" customHeight="1">
      <c r="B84" s="922"/>
      <c r="C84" s="923"/>
      <c r="D84" s="60" t="s">
        <v>154</v>
      </c>
      <c r="E84" s="137">
        <v>14</v>
      </c>
      <c r="F84" s="137">
        <f aca="true" t="shared" si="2" ref="F84:F90">+G84+H84</f>
        <v>5</v>
      </c>
      <c r="G84" s="138"/>
      <c r="H84" s="137">
        <v>5</v>
      </c>
      <c r="I84" s="137">
        <v>5</v>
      </c>
      <c r="J84" s="137">
        <v>4</v>
      </c>
      <c r="K84" s="137"/>
      <c r="L84" s="156"/>
      <c r="M84" s="156"/>
      <c r="N84" s="138"/>
      <c r="O84" s="138"/>
      <c r="P84" s="138"/>
      <c r="Q84" s="138"/>
      <c r="R84" s="138"/>
      <c r="S84" s="138"/>
      <c r="T84" s="138"/>
      <c r="U84" s="138"/>
      <c r="V84" s="138"/>
      <c r="W84" s="77"/>
      <c r="X84" s="138"/>
      <c r="Y84" s="34" t="s">
        <v>153</v>
      </c>
    </row>
    <row r="85" spans="2:25" ht="72.75" customHeight="1">
      <c r="B85" s="922"/>
      <c r="C85" s="923"/>
      <c r="D85" s="138" t="s">
        <v>155</v>
      </c>
      <c r="E85" s="137">
        <v>3</v>
      </c>
      <c r="F85" s="137">
        <f t="shared" si="2"/>
        <v>2</v>
      </c>
      <c r="G85" s="138"/>
      <c r="H85" s="137">
        <v>2</v>
      </c>
      <c r="I85" s="137">
        <v>1</v>
      </c>
      <c r="J85" s="137"/>
      <c r="K85" s="137"/>
      <c r="L85" s="156"/>
      <c r="M85" s="156"/>
      <c r="N85" s="138"/>
      <c r="O85" s="138"/>
      <c r="P85" s="138"/>
      <c r="Q85" s="138"/>
      <c r="R85" s="138"/>
      <c r="S85" s="138"/>
      <c r="T85" s="138"/>
      <c r="U85" s="138"/>
      <c r="V85" s="138"/>
      <c r="W85" s="77"/>
      <c r="X85" s="138"/>
      <c r="Y85" s="34" t="s">
        <v>153</v>
      </c>
    </row>
    <row r="86" spans="2:25" ht="47.25">
      <c r="B86" s="922"/>
      <c r="C86" s="138" t="s">
        <v>271</v>
      </c>
      <c r="D86" s="138" t="s">
        <v>272</v>
      </c>
      <c r="E86" s="137">
        <v>7</v>
      </c>
      <c r="F86" s="137">
        <f t="shared" si="2"/>
        <v>1</v>
      </c>
      <c r="G86" s="138"/>
      <c r="H86" s="137">
        <v>1</v>
      </c>
      <c r="I86" s="137">
        <v>3</v>
      </c>
      <c r="J86" s="137">
        <v>3</v>
      </c>
      <c r="K86" s="137"/>
      <c r="L86" s="156"/>
      <c r="M86" s="156"/>
      <c r="N86" s="138"/>
      <c r="O86" s="138"/>
      <c r="P86" s="138"/>
      <c r="Q86" s="138"/>
      <c r="R86" s="138"/>
      <c r="S86" s="138"/>
      <c r="T86" s="138"/>
      <c r="U86" s="138"/>
      <c r="V86" s="138"/>
      <c r="W86" s="77"/>
      <c r="X86" s="138"/>
      <c r="Y86" s="137" t="s">
        <v>102</v>
      </c>
    </row>
    <row r="87" spans="2:25" s="90" customFormat="1" ht="87.75" customHeight="1">
      <c r="B87" s="137">
        <f>1+B83</f>
        <v>90</v>
      </c>
      <c r="C87" s="142" t="s">
        <v>513</v>
      </c>
      <c r="D87" s="138" t="s">
        <v>273</v>
      </c>
      <c r="E87" s="137">
        <v>1</v>
      </c>
      <c r="F87" s="137">
        <f t="shared" si="2"/>
        <v>0</v>
      </c>
      <c r="G87" s="137"/>
      <c r="H87" s="137"/>
      <c r="I87" s="137">
        <v>1</v>
      </c>
      <c r="J87" s="137"/>
      <c r="K87" s="137"/>
      <c r="L87" s="156"/>
      <c r="M87" s="156"/>
      <c r="N87" s="138"/>
      <c r="O87" s="138"/>
      <c r="P87" s="138"/>
      <c r="Q87" s="138"/>
      <c r="R87" s="138"/>
      <c r="S87" s="138"/>
      <c r="T87" s="138"/>
      <c r="U87" s="138"/>
      <c r="V87" s="138"/>
      <c r="W87" s="77"/>
      <c r="X87" s="138"/>
      <c r="Y87" s="137" t="s">
        <v>102</v>
      </c>
    </row>
    <row r="88" spans="2:25" ht="31.5">
      <c r="B88" s="922">
        <f>1+B87</f>
        <v>91</v>
      </c>
      <c r="C88" s="923" t="s">
        <v>156</v>
      </c>
      <c r="D88" s="142" t="s">
        <v>157</v>
      </c>
      <c r="E88" s="142" t="s">
        <v>158</v>
      </c>
      <c r="F88" s="137">
        <f t="shared" si="2"/>
        <v>0</v>
      </c>
      <c r="G88" s="137"/>
      <c r="H88" s="138"/>
      <c r="I88" s="138"/>
      <c r="J88" s="138" t="s">
        <v>158</v>
      </c>
      <c r="K88" s="137"/>
      <c r="L88" s="156"/>
      <c r="M88" s="156"/>
      <c r="N88" s="138"/>
      <c r="O88" s="138"/>
      <c r="P88" s="138"/>
      <c r="Q88" s="138"/>
      <c r="R88" s="77"/>
      <c r="S88" s="138"/>
      <c r="T88" s="138"/>
      <c r="U88" s="138"/>
      <c r="V88" s="138"/>
      <c r="W88" s="138"/>
      <c r="X88" s="138" t="s">
        <v>784</v>
      </c>
      <c r="Y88" s="137" t="s">
        <v>94</v>
      </c>
    </row>
    <row r="89" spans="2:25" ht="110.25" customHeight="1">
      <c r="B89" s="922"/>
      <c r="C89" s="923"/>
      <c r="D89" s="142" t="s">
        <v>159</v>
      </c>
      <c r="E89" s="142" t="s">
        <v>640</v>
      </c>
      <c r="F89" s="137">
        <f t="shared" si="2"/>
        <v>0</v>
      </c>
      <c r="G89" s="137"/>
      <c r="H89" s="138"/>
      <c r="I89" s="138"/>
      <c r="J89" s="142" t="s">
        <v>640</v>
      </c>
      <c r="K89" s="137"/>
      <c r="L89" s="156"/>
      <c r="M89" s="156"/>
      <c r="N89" s="138"/>
      <c r="O89" s="138"/>
      <c r="P89" s="138"/>
      <c r="Q89" s="138"/>
      <c r="R89" s="77"/>
      <c r="S89" s="138"/>
      <c r="T89" s="138"/>
      <c r="U89" s="138"/>
      <c r="V89" s="138"/>
      <c r="W89" s="138"/>
      <c r="X89" s="138" t="s">
        <v>784</v>
      </c>
      <c r="Y89" s="137" t="s">
        <v>94</v>
      </c>
    </row>
    <row r="90" spans="2:25" ht="99" customHeight="1">
      <c r="B90" s="137">
        <f>1+B88</f>
        <v>92</v>
      </c>
      <c r="C90" s="142" t="s">
        <v>160</v>
      </c>
      <c r="D90" s="138" t="s">
        <v>514</v>
      </c>
      <c r="E90" s="138">
        <v>18</v>
      </c>
      <c r="F90" s="137">
        <f t="shared" si="2"/>
        <v>0</v>
      </c>
      <c r="G90" s="138"/>
      <c r="H90" s="138"/>
      <c r="I90" s="138"/>
      <c r="J90" s="138">
        <v>18</v>
      </c>
      <c r="K90" s="137"/>
      <c r="L90" s="156"/>
      <c r="M90" s="7"/>
      <c r="N90" s="138"/>
      <c r="O90" s="138"/>
      <c r="P90" s="138"/>
      <c r="Q90" s="138"/>
      <c r="R90" s="77"/>
      <c r="S90" s="138"/>
      <c r="T90" s="138"/>
      <c r="U90" s="138"/>
      <c r="V90" s="138"/>
      <c r="W90" s="138"/>
      <c r="X90" s="138" t="s">
        <v>785</v>
      </c>
      <c r="Y90" s="137" t="s">
        <v>94</v>
      </c>
    </row>
    <row r="91" spans="2:25" ht="15.75">
      <c r="B91" s="919" t="s">
        <v>312</v>
      </c>
      <c r="C91" s="919"/>
      <c r="D91" s="919"/>
      <c r="E91" s="919"/>
      <c r="F91" s="919"/>
      <c r="G91" s="919"/>
      <c r="H91" s="919"/>
      <c r="I91" s="919"/>
      <c r="J91" s="919"/>
      <c r="K91" s="919"/>
      <c r="L91" s="919"/>
      <c r="M91" s="919"/>
      <c r="N91" s="919"/>
      <c r="O91" s="919"/>
      <c r="P91" s="919"/>
      <c r="Q91" s="919"/>
      <c r="R91" s="919"/>
      <c r="S91" s="919"/>
      <c r="T91" s="919"/>
      <c r="U91" s="919"/>
      <c r="V91" s="919"/>
      <c r="W91" s="919"/>
      <c r="X91" s="919"/>
      <c r="Y91" s="919"/>
    </row>
    <row r="92" spans="2:25" ht="15.75">
      <c r="B92" s="921" t="s">
        <v>763</v>
      </c>
      <c r="C92" s="921"/>
      <c r="D92" s="921"/>
      <c r="E92" s="921"/>
      <c r="F92" s="921"/>
      <c r="G92" s="921"/>
      <c r="H92" s="921"/>
      <c r="I92" s="921"/>
      <c r="J92" s="921"/>
      <c r="K92" s="921"/>
      <c r="L92" s="921"/>
      <c r="M92" s="921"/>
      <c r="N92" s="921"/>
      <c r="O92" s="921"/>
      <c r="P92" s="921"/>
      <c r="Q92" s="921"/>
      <c r="R92" s="921"/>
      <c r="S92" s="921"/>
      <c r="T92" s="921"/>
      <c r="U92" s="921"/>
      <c r="V92" s="921"/>
      <c r="W92" s="921"/>
      <c r="X92" s="921"/>
      <c r="Y92" s="921"/>
    </row>
    <row r="93" spans="2:25" ht="15.75">
      <c r="B93" s="921" t="s">
        <v>759</v>
      </c>
      <c r="C93" s="921"/>
      <c r="D93" s="921"/>
      <c r="E93" s="921"/>
      <c r="F93" s="921"/>
      <c r="G93" s="921"/>
      <c r="H93" s="921"/>
      <c r="I93" s="921"/>
      <c r="J93" s="921"/>
      <c r="K93" s="921"/>
      <c r="L93" s="921"/>
      <c r="M93" s="921"/>
      <c r="N93" s="921"/>
      <c r="O93" s="921"/>
      <c r="P93" s="921"/>
      <c r="Q93" s="921"/>
      <c r="R93" s="921"/>
      <c r="S93" s="921"/>
      <c r="T93" s="921"/>
      <c r="U93" s="921"/>
      <c r="V93" s="921"/>
      <c r="W93" s="921"/>
      <c r="X93" s="921"/>
      <c r="Y93" s="921"/>
    </row>
    <row r="94" spans="2:25" ht="15.75" customHeight="1">
      <c r="B94" s="919" t="s">
        <v>0</v>
      </c>
      <c r="C94" s="919" t="s">
        <v>1</v>
      </c>
      <c r="D94" s="919" t="s">
        <v>2</v>
      </c>
      <c r="E94" s="919" t="s">
        <v>133</v>
      </c>
      <c r="F94" s="919"/>
      <c r="G94" s="919" t="s">
        <v>504</v>
      </c>
      <c r="H94" s="919"/>
      <c r="I94" s="919"/>
      <c r="J94" s="919"/>
      <c r="K94" s="919" t="s">
        <v>656</v>
      </c>
      <c r="L94" s="919" t="s">
        <v>657</v>
      </c>
      <c r="M94" s="919"/>
      <c r="N94" s="919" t="s">
        <v>3</v>
      </c>
      <c r="O94" s="920" t="s">
        <v>32</v>
      </c>
      <c r="P94" s="920"/>
      <c r="Q94" s="920"/>
      <c r="R94" s="920" t="s">
        <v>661</v>
      </c>
      <c r="S94" s="920"/>
      <c r="T94" s="920"/>
      <c r="U94" s="920"/>
      <c r="V94" s="920"/>
      <c r="W94" s="920" t="s">
        <v>667</v>
      </c>
      <c r="X94" s="920" t="s">
        <v>668</v>
      </c>
      <c r="Y94" s="919" t="s">
        <v>4</v>
      </c>
    </row>
    <row r="95" spans="2:25" ht="15.75">
      <c r="B95" s="919"/>
      <c r="C95" s="919"/>
      <c r="D95" s="919"/>
      <c r="E95" s="919" t="s">
        <v>654</v>
      </c>
      <c r="F95" s="919" t="s">
        <v>838</v>
      </c>
      <c r="G95" s="919" t="s">
        <v>5</v>
      </c>
      <c r="H95" s="919" t="s">
        <v>6</v>
      </c>
      <c r="I95" s="919" t="s">
        <v>7</v>
      </c>
      <c r="J95" s="919" t="s">
        <v>8</v>
      </c>
      <c r="K95" s="919"/>
      <c r="L95" s="919" t="s">
        <v>838</v>
      </c>
      <c r="M95" s="919" t="s">
        <v>654</v>
      </c>
      <c r="N95" s="919"/>
      <c r="O95" s="920" t="s">
        <v>658</v>
      </c>
      <c r="P95" s="920" t="s">
        <v>659</v>
      </c>
      <c r="Q95" s="920" t="s">
        <v>660</v>
      </c>
      <c r="R95" s="920" t="s">
        <v>662</v>
      </c>
      <c r="S95" s="920" t="s">
        <v>663</v>
      </c>
      <c r="T95" s="920" t="s">
        <v>664</v>
      </c>
      <c r="U95" s="920" t="s">
        <v>665</v>
      </c>
      <c r="V95" s="920" t="s">
        <v>666</v>
      </c>
      <c r="W95" s="920"/>
      <c r="X95" s="920"/>
      <c r="Y95" s="919"/>
    </row>
    <row r="96" spans="2:25" ht="15.75">
      <c r="B96" s="919"/>
      <c r="C96" s="919"/>
      <c r="D96" s="919"/>
      <c r="E96" s="919"/>
      <c r="F96" s="919"/>
      <c r="G96" s="919"/>
      <c r="H96" s="919"/>
      <c r="I96" s="919"/>
      <c r="J96" s="919"/>
      <c r="K96" s="919"/>
      <c r="L96" s="919"/>
      <c r="M96" s="919"/>
      <c r="N96" s="919"/>
      <c r="O96" s="920"/>
      <c r="P96" s="920"/>
      <c r="Q96" s="920"/>
      <c r="R96" s="920"/>
      <c r="S96" s="920"/>
      <c r="T96" s="920"/>
      <c r="U96" s="920"/>
      <c r="V96" s="920"/>
      <c r="W96" s="920"/>
      <c r="X96" s="920"/>
      <c r="Y96" s="919"/>
    </row>
    <row r="97" spans="2:25" ht="123.75" customHeight="1">
      <c r="B97" s="33">
        <f>1+B90</f>
        <v>93</v>
      </c>
      <c r="C97" s="36" t="s">
        <v>515</v>
      </c>
      <c r="D97" s="161" t="s">
        <v>313</v>
      </c>
      <c r="E97" s="33">
        <v>3</v>
      </c>
      <c r="F97" s="33"/>
      <c r="G97" s="33"/>
      <c r="H97" s="33"/>
      <c r="I97" s="33"/>
      <c r="J97" s="33">
        <v>3</v>
      </c>
      <c r="K97" s="33"/>
      <c r="L97" s="69"/>
      <c r="M97" s="69"/>
      <c r="N97" s="36"/>
      <c r="O97" s="36"/>
      <c r="P97" s="36"/>
      <c r="Q97" s="36"/>
      <c r="R97" s="37"/>
      <c r="S97" s="107"/>
      <c r="T97" s="62"/>
      <c r="U97" s="62"/>
      <c r="V97" s="5"/>
      <c r="W97" s="36"/>
      <c r="X97" s="36"/>
      <c r="Y97" s="978" t="s">
        <v>75</v>
      </c>
    </row>
    <row r="98" spans="2:25" ht="81.75" customHeight="1">
      <c r="B98" s="33">
        <f>1+B97</f>
        <v>94</v>
      </c>
      <c r="C98" s="36" t="s">
        <v>516</v>
      </c>
      <c r="D98" s="36" t="s">
        <v>517</v>
      </c>
      <c r="E98" s="33">
        <f>+G98+H98+I98+J98</f>
        <v>1</v>
      </c>
      <c r="F98" s="33"/>
      <c r="G98" s="33"/>
      <c r="H98" s="33"/>
      <c r="I98" s="33"/>
      <c r="J98" s="33">
        <v>1</v>
      </c>
      <c r="K98" s="33"/>
      <c r="L98" s="69"/>
      <c r="M98" s="69"/>
      <c r="N98" s="161"/>
      <c r="O98" s="36"/>
      <c r="P98" s="36"/>
      <c r="Q98" s="36"/>
      <c r="R98" s="37"/>
      <c r="S98" s="107"/>
      <c r="T98" s="62"/>
      <c r="U98" s="62"/>
      <c r="V98" s="37"/>
      <c r="W98" s="36"/>
      <c r="X98" s="36"/>
      <c r="Y98" s="978"/>
    </row>
    <row r="99" spans="2:25" ht="15.75">
      <c r="B99" s="919" t="s">
        <v>751</v>
      </c>
      <c r="C99" s="919"/>
      <c r="D99" s="919"/>
      <c r="E99" s="919"/>
      <c r="F99" s="919"/>
      <c r="G99" s="919"/>
      <c r="H99" s="919"/>
      <c r="I99" s="919"/>
      <c r="J99" s="919"/>
      <c r="K99" s="919"/>
      <c r="L99" s="919"/>
      <c r="M99" s="919"/>
      <c r="N99" s="919"/>
      <c r="O99" s="919"/>
      <c r="P99" s="919"/>
      <c r="Q99" s="919"/>
      <c r="R99" s="919"/>
      <c r="S99" s="919"/>
      <c r="T99" s="919"/>
      <c r="U99" s="919"/>
      <c r="V99" s="919"/>
      <c r="W99" s="919"/>
      <c r="X99" s="919"/>
      <c r="Y99" s="919"/>
    </row>
    <row r="100" spans="2:25" ht="15.75">
      <c r="B100" s="921" t="s">
        <v>764</v>
      </c>
      <c r="C100" s="921"/>
      <c r="D100" s="921"/>
      <c r="E100" s="921"/>
      <c r="F100" s="921"/>
      <c r="G100" s="921"/>
      <c r="H100" s="921"/>
      <c r="I100" s="921"/>
      <c r="J100" s="921"/>
      <c r="K100" s="921"/>
      <c r="L100" s="921"/>
      <c r="M100" s="921"/>
      <c r="N100" s="921"/>
      <c r="O100" s="921"/>
      <c r="P100" s="921"/>
      <c r="Q100" s="921"/>
      <c r="R100" s="921"/>
      <c r="S100" s="921"/>
      <c r="T100" s="921"/>
      <c r="U100" s="921"/>
      <c r="V100" s="921"/>
      <c r="W100" s="921"/>
      <c r="X100" s="921"/>
      <c r="Y100" s="921"/>
    </row>
    <row r="101" spans="2:25" ht="15.75">
      <c r="B101" s="921" t="s">
        <v>765</v>
      </c>
      <c r="C101" s="921"/>
      <c r="D101" s="921"/>
      <c r="E101" s="921"/>
      <c r="F101" s="921"/>
      <c r="G101" s="921"/>
      <c r="H101" s="921"/>
      <c r="I101" s="921"/>
      <c r="J101" s="921"/>
      <c r="K101" s="921"/>
      <c r="L101" s="921"/>
      <c r="M101" s="921"/>
      <c r="N101" s="921"/>
      <c r="O101" s="921"/>
      <c r="P101" s="921"/>
      <c r="Q101" s="921"/>
      <c r="R101" s="921"/>
      <c r="S101" s="921"/>
      <c r="T101" s="921"/>
      <c r="U101" s="921"/>
      <c r="V101" s="921"/>
      <c r="W101" s="921"/>
      <c r="X101" s="921"/>
      <c r="Y101" s="921"/>
    </row>
    <row r="102" spans="2:25" ht="23.25" customHeight="1">
      <c r="B102" s="919" t="s">
        <v>0</v>
      </c>
      <c r="C102" s="919" t="s">
        <v>1</v>
      </c>
      <c r="D102" s="919" t="s">
        <v>2</v>
      </c>
      <c r="E102" s="919" t="s">
        <v>133</v>
      </c>
      <c r="F102" s="919"/>
      <c r="G102" s="919" t="s">
        <v>504</v>
      </c>
      <c r="H102" s="919"/>
      <c r="I102" s="919"/>
      <c r="J102" s="919"/>
      <c r="K102" s="919" t="s">
        <v>656</v>
      </c>
      <c r="L102" s="919" t="s">
        <v>657</v>
      </c>
      <c r="M102" s="919"/>
      <c r="N102" s="919" t="s">
        <v>3</v>
      </c>
      <c r="O102" s="920" t="s">
        <v>32</v>
      </c>
      <c r="P102" s="920"/>
      <c r="Q102" s="920"/>
      <c r="R102" s="920" t="s">
        <v>661</v>
      </c>
      <c r="S102" s="920"/>
      <c r="T102" s="920"/>
      <c r="U102" s="920"/>
      <c r="V102" s="920"/>
      <c r="W102" s="920" t="s">
        <v>667</v>
      </c>
      <c r="X102" s="920" t="s">
        <v>668</v>
      </c>
      <c r="Y102" s="919" t="s">
        <v>4</v>
      </c>
    </row>
    <row r="103" spans="2:25" ht="15.75">
      <c r="B103" s="919"/>
      <c r="C103" s="919"/>
      <c r="D103" s="919"/>
      <c r="E103" s="919" t="s">
        <v>654</v>
      </c>
      <c r="F103" s="919" t="s">
        <v>838</v>
      </c>
      <c r="G103" s="919" t="s">
        <v>5</v>
      </c>
      <c r="H103" s="919" t="s">
        <v>6</v>
      </c>
      <c r="I103" s="919" t="s">
        <v>7</v>
      </c>
      <c r="J103" s="919" t="s">
        <v>8</v>
      </c>
      <c r="K103" s="919"/>
      <c r="L103" s="919" t="s">
        <v>838</v>
      </c>
      <c r="M103" s="919" t="s">
        <v>654</v>
      </c>
      <c r="N103" s="919"/>
      <c r="O103" s="920" t="s">
        <v>658</v>
      </c>
      <c r="P103" s="920" t="s">
        <v>659</v>
      </c>
      <c r="Q103" s="920" t="s">
        <v>660</v>
      </c>
      <c r="R103" s="920" t="s">
        <v>662</v>
      </c>
      <c r="S103" s="920" t="s">
        <v>663</v>
      </c>
      <c r="T103" s="920" t="s">
        <v>664</v>
      </c>
      <c r="U103" s="920" t="s">
        <v>665</v>
      </c>
      <c r="V103" s="920" t="s">
        <v>666</v>
      </c>
      <c r="W103" s="920"/>
      <c r="X103" s="920"/>
      <c r="Y103" s="919"/>
    </row>
    <row r="104" spans="2:25" ht="15.75">
      <c r="B104" s="919"/>
      <c r="C104" s="919"/>
      <c r="D104" s="919"/>
      <c r="E104" s="919"/>
      <c r="F104" s="919"/>
      <c r="G104" s="919"/>
      <c r="H104" s="919"/>
      <c r="I104" s="919"/>
      <c r="J104" s="919"/>
      <c r="K104" s="919"/>
      <c r="L104" s="919"/>
      <c r="M104" s="919"/>
      <c r="N104" s="919"/>
      <c r="O104" s="920"/>
      <c r="P104" s="920"/>
      <c r="Q104" s="920"/>
      <c r="R104" s="920"/>
      <c r="S104" s="920"/>
      <c r="T104" s="920"/>
      <c r="U104" s="920"/>
      <c r="V104" s="920"/>
      <c r="W104" s="920"/>
      <c r="X104" s="920"/>
      <c r="Y104" s="919"/>
    </row>
    <row r="105" spans="2:25" ht="68.25" customHeight="1">
      <c r="B105" s="137">
        <f>1+B98</f>
        <v>95</v>
      </c>
      <c r="C105" s="142" t="s">
        <v>518</v>
      </c>
      <c r="D105" s="142" t="s">
        <v>161</v>
      </c>
      <c r="E105" s="137">
        <v>11</v>
      </c>
      <c r="F105" s="137">
        <f>+G105+H105</f>
        <v>5</v>
      </c>
      <c r="G105" s="137">
        <v>2</v>
      </c>
      <c r="H105" s="137">
        <v>3</v>
      </c>
      <c r="I105" s="137">
        <v>3</v>
      </c>
      <c r="J105" s="137">
        <v>3</v>
      </c>
      <c r="K105" s="37"/>
      <c r="L105" s="8"/>
      <c r="M105" s="8"/>
      <c r="N105" s="17"/>
      <c r="O105" s="17"/>
      <c r="P105" s="37"/>
      <c r="Q105" s="37"/>
      <c r="R105" s="37"/>
      <c r="S105" s="37"/>
      <c r="T105" s="37"/>
      <c r="U105" s="37"/>
      <c r="V105" s="37"/>
      <c r="W105" s="17"/>
      <c r="X105" s="137" t="s">
        <v>685</v>
      </c>
      <c r="Y105" s="137" t="s">
        <v>11</v>
      </c>
    </row>
    <row r="106" spans="2:25" ht="71.25" customHeight="1">
      <c r="B106" s="137">
        <f>1+B105</f>
        <v>96</v>
      </c>
      <c r="C106" s="142" t="s">
        <v>162</v>
      </c>
      <c r="D106" s="142" t="s">
        <v>163</v>
      </c>
      <c r="E106" s="137">
        <v>18</v>
      </c>
      <c r="F106" s="137">
        <f>+G106+H106</f>
        <v>10</v>
      </c>
      <c r="G106" s="137">
        <v>4</v>
      </c>
      <c r="H106" s="137">
        <v>6</v>
      </c>
      <c r="I106" s="137">
        <v>4</v>
      </c>
      <c r="J106" s="137">
        <v>4</v>
      </c>
      <c r="K106" s="37"/>
      <c r="L106" s="8"/>
      <c r="M106" s="8"/>
      <c r="N106" s="17"/>
      <c r="O106" s="17"/>
      <c r="P106" s="37"/>
      <c r="Q106" s="37"/>
      <c r="R106" s="37"/>
      <c r="S106" s="17"/>
      <c r="T106" s="37"/>
      <c r="U106" s="37"/>
      <c r="V106" s="37"/>
      <c r="W106" s="17"/>
      <c r="X106" s="137" t="s">
        <v>685</v>
      </c>
      <c r="Y106" s="137" t="s">
        <v>11</v>
      </c>
    </row>
    <row r="107" spans="2:25" ht="107.25" customHeight="1">
      <c r="B107" s="137">
        <f>1+B106</f>
        <v>97</v>
      </c>
      <c r="C107" s="142" t="s">
        <v>164</v>
      </c>
      <c r="D107" s="142" t="s">
        <v>165</v>
      </c>
      <c r="E107" s="137">
        <v>17</v>
      </c>
      <c r="F107" s="137">
        <f>+G107+H107</f>
        <v>8</v>
      </c>
      <c r="G107" s="137">
        <v>2</v>
      </c>
      <c r="H107" s="137">
        <v>6</v>
      </c>
      <c r="I107" s="137">
        <v>6</v>
      </c>
      <c r="J107" s="137">
        <v>3</v>
      </c>
      <c r="K107" s="37"/>
      <c r="L107" s="8"/>
      <c r="M107" s="246"/>
      <c r="N107" s="17"/>
      <c r="O107" s="37"/>
      <c r="P107" s="37"/>
      <c r="Q107" s="37"/>
      <c r="R107" s="37"/>
      <c r="S107" s="37"/>
      <c r="T107" s="37"/>
      <c r="U107" s="37"/>
      <c r="V107" s="37"/>
      <c r="W107" s="17"/>
      <c r="X107" s="137" t="s">
        <v>685</v>
      </c>
      <c r="Y107" s="137" t="s">
        <v>11</v>
      </c>
    </row>
    <row r="108" spans="2:26" ht="73.5" customHeight="1">
      <c r="B108" s="137">
        <f>1+B107</f>
        <v>98</v>
      </c>
      <c r="C108" s="142" t="s">
        <v>519</v>
      </c>
      <c r="D108" s="142" t="s">
        <v>520</v>
      </c>
      <c r="E108" s="137">
        <v>1</v>
      </c>
      <c r="F108" s="137">
        <f>+G108+H108</f>
        <v>0</v>
      </c>
      <c r="G108" s="137"/>
      <c r="H108" s="137"/>
      <c r="I108" s="137"/>
      <c r="J108" s="137">
        <v>1</v>
      </c>
      <c r="K108" s="37"/>
      <c r="L108" s="72"/>
      <c r="M108" s="72"/>
      <c r="N108" s="17"/>
      <c r="O108" s="37"/>
      <c r="P108" s="37"/>
      <c r="Q108" s="37"/>
      <c r="R108" s="71"/>
      <c r="S108" s="212"/>
      <c r="T108" s="212"/>
      <c r="U108" s="37"/>
      <c r="V108" s="37"/>
      <c r="W108" s="64"/>
      <c r="X108" s="137"/>
      <c r="Y108" s="137" t="s">
        <v>231</v>
      </c>
      <c r="Z108" s="132"/>
    </row>
    <row r="109" spans="2:25" ht="51.75" customHeight="1">
      <c r="B109" s="137">
        <f>1+B108</f>
        <v>99</v>
      </c>
      <c r="C109" s="142" t="s">
        <v>343</v>
      </c>
      <c r="D109" s="142" t="s">
        <v>521</v>
      </c>
      <c r="E109" s="137">
        <v>4</v>
      </c>
      <c r="F109" s="137">
        <f>+G109+H109</f>
        <v>2</v>
      </c>
      <c r="G109" s="137">
        <v>0</v>
      </c>
      <c r="H109" s="137">
        <v>2</v>
      </c>
      <c r="I109" s="137">
        <v>2</v>
      </c>
      <c r="J109" s="137">
        <v>0</v>
      </c>
      <c r="K109" s="37"/>
      <c r="L109" s="72"/>
      <c r="M109" s="72"/>
      <c r="N109" s="17"/>
      <c r="O109" s="37"/>
      <c r="P109" s="37"/>
      <c r="Q109" s="37"/>
      <c r="R109" s="37"/>
      <c r="S109" s="37"/>
      <c r="T109" s="37"/>
      <c r="U109" s="37"/>
      <c r="V109" s="37"/>
      <c r="W109" s="17"/>
      <c r="X109" s="137"/>
      <c r="Y109" s="137" t="s">
        <v>129</v>
      </c>
    </row>
    <row r="110" spans="2:25" ht="15.75">
      <c r="B110" s="919" t="s">
        <v>166</v>
      </c>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row>
    <row r="111" spans="2:25" ht="15.75">
      <c r="B111" s="921" t="s">
        <v>766</v>
      </c>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row>
    <row r="112" spans="2:25" ht="15.75">
      <c r="B112" s="953" t="s">
        <v>767</v>
      </c>
      <c r="C112" s="921"/>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row>
    <row r="113" spans="2:25" ht="25.5" customHeight="1">
      <c r="B113" s="919" t="s">
        <v>0</v>
      </c>
      <c r="C113" s="919" t="s">
        <v>1</v>
      </c>
      <c r="D113" s="919" t="s">
        <v>2</v>
      </c>
      <c r="E113" s="919" t="s">
        <v>133</v>
      </c>
      <c r="F113" s="919"/>
      <c r="G113" s="919" t="s">
        <v>504</v>
      </c>
      <c r="H113" s="919"/>
      <c r="I113" s="919"/>
      <c r="J113" s="919"/>
      <c r="K113" s="919" t="s">
        <v>656</v>
      </c>
      <c r="L113" s="919" t="s">
        <v>657</v>
      </c>
      <c r="M113" s="919"/>
      <c r="N113" s="919" t="s">
        <v>3</v>
      </c>
      <c r="O113" s="920" t="s">
        <v>32</v>
      </c>
      <c r="P113" s="920"/>
      <c r="Q113" s="920"/>
      <c r="R113" s="920" t="s">
        <v>661</v>
      </c>
      <c r="S113" s="920"/>
      <c r="T113" s="920"/>
      <c r="U113" s="920"/>
      <c r="V113" s="920"/>
      <c r="W113" s="920" t="s">
        <v>667</v>
      </c>
      <c r="X113" s="920" t="s">
        <v>668</v>
      </c>
      <c r="Y113" s="919" t="s">
        <v>4</v>
      </c>
    </row>
    <row r="114" spans="2:25" ht="15.75">
      <c r="B114" s="919"/>
      <c r="C114" s="919"/>
      <c r="D114" s="919"/>
      <c r="E114" s="919" t="s">
        <v>654</v>
      </c>
      <c r="F114" s="919" t="s">
        <v>838</v>
      </c>
      <c r="G114" s="919" t="s">
        <v>5</v>
      </c>
      <c r="H114" s="919" t="s">
        <v>6</v>
      </c>
      <c r="I114" s="919" t="s">
        <v>7</v>
      </c>
      <c r="J114" s="919" t="s">
        <v>8</v>
      </c>
      <c r="K114" s="919"/>
      <c r="L114" s="919" t="s">
        <v>838</v>
      </c>
      <c r="M114" s="919" t="s">
        <v>654</v>
      </c>
      <c r="N114" s="919"/>
      <c r="O114" s="920" t="s">
        <v>658</v>
      </c>
      <c r="P114" s="920" t="s">
        <v>659</v>
      </c>
      <c r="Q114" s="920" t="s">
        <v>660</v>
      </c>
      <c r="R114" s="920" t="s">
        <v>662</v>
      </c>
      <c r="S114" s="920" t="s">
        <v>663</v>
      </c>
      <c r="T114" s="920" t="s">
        <v>664</v>
      </c>
      <c r="U114" s="920" t="s">
        <v>665</v>
      </c>
      <c r="V114" s="920" t="s">
        <v>666</v>
      </c>
      <c r="W114" s="920"/>
      <c r="X114" s="920"/>
      <c r="Y114" s="919"/>
    </row>
    <row r="115" spans="2:25" ht="15.75">
      <c r="B115" s="919"/>
      <c r="C115" s="919"/>
      <c r="D115" s="919"/>
      <c r="E115" s="919"/>
      <c r="F115" s="919"/>
      <c r="G115" s="919"/>
      <c r="H115" s="919"/>
      <c r="I115" s="919"/>
      <c r="J115" s="919"/>
      <c r="K115" s="919"/>
      <c r="L115" s="919"/>
      <c r="M115" s="919"/>
      <c r="N115" s="919"/>
      <c r="O115" s="920"/>
      <c r="P115" s="920"/>
      <c r="Q115" s="920"/>
      <c r="R115" s="920"/>
      <c r="S115" s="920"/>
      <c r="T115" s="920"/>
      <c r="U115" s="920"/>
      <c r="V115" s="920"/>
      <c r="W115" s="920"/>
      <c r="X115" s="920"/>
      <c r="Y115" s="919"/>
    </row>
    <row r="116" spans="2:25" ht="108" customHeight="1">
      <c r="B116" s="162">
        <f>1+B109</f>
        <v>100</v>
      </c>
      <c r="C116" s="138" t="s">
        <v>524</v>
      </c>
      <c r="D116" s="138" t="s">
        <v>167</v>
      </c>
      <c r="E116" s="137">
        <v>10</v>
      </c>
      <c r="F116" s="137" t="str">
        <f>+H116</f>
        <v>3: Cabo Delgado (2): HDs de Montepuez e Mocímboa da Praia e Niassa (1): HD de Cuamba</v>
      </c>
      <c r="G116" s="137"/>
      <c r="H116" s="138" t="s">
        <v>522</v>
      </c>
      <c r="I116" s="138" t="s">
        <v>523</v>
      </c>
      <c r="J116" s="137"/>
      <c r="K116" s="37"/>
      <c r="L116" s="72"/>
      <c r="M116" s="72"/>
      <c r="N116" s="17"/>
      <c r="O116" s="17"/>
      <c r="P116" s="17"/>
      <c r="Q116" s="17"/>
      <c r="R116" s="17"/>
      <c r="S116" s="17"/>
      <c r="T116" s="17"/>
      <c r="U116" s="17"/>
      <c r="V116" s="17"/>
      <c r="W116" s="17"/>
      <c r="X116" s="138"/>
      <c r="Y116" s="137" t="s">
        <v>63</v>
      </c>
    </row>
    <row r="117" spans="2:25" ht="31.5">
      <c r="B117" s="149">
        <f>1+B116</f>
        <v>101</v>
      </c>
      <c r="C117" s="138" t="s">
        <v>168</v>
      </c>
      <c r="D117" s="138" t="s">
        <v>169</v>
      </c>
      <c r="E117" s="137">
        <v>2</v>
      </c>
      <c r="F117" s="137" t="s">
        <v>855</v>
      </c>
      <c r="G117" s="137" t="s">
        <v>525</v>
      </c>
      <c r="H117" s="137" t="s">
        <v>526</v>
      </c>
      <c r="I117" s="137"/>
      <c r="J117" s="137"/>
      <c r="K117" s="37"/>
      <c r="L117" s="246"/>
      <c r="M117" s="246"/>
      <c r="N117" s="17"/>
      <c r="O117" s="297"/>
      <c r="P117" s="297"/>
      <c r="Q117" s="297"/>
      <c r="R117" s="297"/>
      <c r="S117" s="297"/>
      <c r="T117" s="297"/>
      <c r="U117" s="297"/>
      <c r="V117" s="297"/>
      <c r="W117" s="297"/>
      <c r="X117" s="100"/>
      <c r="Y117" s="137" t="s">
        <v>63</v>
      </c>
    </row>
    <row r="118" spans="2:25" ht="31.5">
      <c r="B118" s="936">
        <f>1+B117</f>
        <v>102</v>
      </c>
      <c r="C118" s="923" t="s">
        <v>334</v>
      </c>
      <c r="D118" s="138" t="s">
        <v>371</v>
      </c>
      <c r="E118" s="137">
        <v>1</v>
      </c>
      <c r="F118" s="137"/>
      <c r="G118" s="137"/>
      <c r="H118" s="137"/>
      <c r="I118" s="137"/>
      <c r="J118" s="137">
        <v>1</v>
      </c>
      <c r="K118" s="37"/>
      <c r="L118" s="72"/>
      <c r="M118" s="72"/>
      <c r="N118" s="17"/>
      <c r="O118" s="17"/>
      <c r="P118" s="17"/>
      <c r="Q118" s="17"/>
      <c r="R118" s="17"/>
      <c r="S118" s="17"/>
      <c r="T118" s="17"/>
      <c r="U118" s="17"/>
      <c r="V118" s="17"/>
      <c r="W118" s="17"/>
      <c r="X118" s="138"/>
      <c r="Y118" s="137" t="s">
        <v>63</v>
      </c>
    </row>
    <row r="119" spans="2:25" ht="31.5" customHeight="1">
      <c r="B119" s="936"/>
      <c r="C119" s="923"/>
      <c r="D119" s="138" t="s">
        <v>372</v>
      </c>
      <c r="E119" s="137">
        <v>1</v>
      </c>
      <c r="F119" s="137"/>
      <c r="G119" s="137"/>
      <c r="H119" s="137"/>
      <c r="I119" s="137">
        <v>1</v>
      </c>
      <c r="J119" s="137"/>
      <c r="K119" s="37"/>
      <c r="L119" s="72"/>
      <c r="M119" s="72"/>
      <c r="N119" s="17"/>
      <c r="O119" s="17"/>
      <c r="P119" s="17"/>
      <c r="Q119" s="17"/>
      <c r="R119" s="17"/>
      <c r="S119" s="17"/>
      <c r="T119" s="17"/>
      <c r="U119" s="17"/>
      <c r="V119" s="17"/>
      <c r="W119" s="17"/>
      <c r="X119" s="138"/>
      <c r="Y119" s="137" t="s">
        <v>63</v>
      </c>
    </row>
    <row r="120" spans="2:25" ht="31.5">
      <c r="B120" s="949">
        <f>1+B118</f>
        <v>103</v>
      </c>
      <c r="C120" s="923" t="s">
        <v>335</v>
      </c>
      <c r="D120" s="138" t="s">
        <v>170</v>
      </c>
      <c r="E120" s="137">
        <v>1</v>
      </c>
      <c r="F120" s="138"/>
      <c r="G120" s="138"/>
      <c r="H120" s="138"/>
      <c r="I120" s="101">
        <v>1</v>
      </c>
      <c r="J120" s="138"/>
      <c r="K120" s="17"/>
      <c r="L120" s="72"/>
      <c r="M120" s="72"/>
      <c r="N120" s="17"/>
      <c r="O120" s="297"/>
      <c r="P120" s="297"/>
      <c r="Q120" s="297"/>
      <c r="R120" s="297"/>
      <c r="S120" s="297"/>
      <c r="T120" s="297"/>
      <c r="U120" s="297"/>
      <c r="V120" s="297"/>
      <c r="W120" s="297"/>
      <c r="X120" s="100"/>
      <c r="Y120" s="928" t="s">
        <v>63</v>
      </c>
    </row>
    <row r="121" spans="2:25" ht="34.5" customHeight="1">
      <c r="B121" s="949"/>
      <c r="C121" s="923"/>
      <c r="D121" s="138" t="s">
        <v>171</v>
      </c>
      <c r="E121" s="137">
        <v>1</v>
      </c>
      <c r="F121" s="138"/>
      <c r="G121" s="138"/>
      <c r="H121" s="138"/>
      <c r="I121" s="101">
        <v>1</v>
      </c>
      <c r="J121" s="138"/>
      <c r="K121" s="17"/>
      <c r="L121" s="72"/>
      <c r="M121" s="72"/>
      <c r="N121" s="17"/>
      <c r="O121" s="17"/>
      <c r="P121" s="17"/>
      <c r="Q121" s="17"/>
      <c r="R121" s="17"/>
      <c r="S121" s="17"/>
      <c r="T121" s="17"/>
      <c r="U121" s="17"/>
      <c r="V121" s="17"/>
      <c r="W121" s="17"/>
      <c r="X121" s="138"/>
      <c r="Y121" s="928"/>
    </row>
    <row r="122" spans="2:25" ht="48" customHeight="1">
      <c r="B122" s="949"/>
      <c r="C122" s="923"/>
      <c r="D122" s="138" t="s">
        <v>336</v>
      </c>
      <c r="E122" s="137">
        <v>1</v>
      </c>
      <c r="F122" s="138"/>
      <c r="G122" s="138"/>
      <c r="H122" s="138"/>
      <c r="I122" s="137">
        <v>1</v>
      </c>
      <c r="J122" s="138"/>
      <c r="K122" s="17"/>
      <c r="L122" s="72"/>
      <c r="M122" s="72"/>
      <c r="N122" s="17"/>
      <c r="O122" s="17"/>
      <c r="P122" s="17"/>
      <c r="Q122" s="17"/>
      <c r="R122" s="17"/>
      <c r="S122" s="17"/>
      <c r="T122" s="17"/>
      <c r="U122" s="17"/>
      <c r="V122" s="17"/>
      <c r="W122" s="17"/>
      <c r="X122" s="138"/>
      <c r="Y122" s="928"/>
    </row>
    <row r="123" spans="2:25" ht="15.75">
      <c r="B123" s="919" t="s">
        <v>166</v>
      </c>
      <c r="C123" s="919"/>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row>
    <row r="124" spans="2:25" ht="15.75">
      <c r="B124" s="921" t="s">
        <v>768</v>
      </c>
      <c r="C124" s="921"/>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row>
    <row r="125" spans="2:25" ht="15.75">
      <c r="B125" s="921" t="s">
        <v>769</v>
      </c>
      <c r="C125" s="921"/>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row>
    <row r="126" spans="2:25" ht="26.25" customHeight="1">
      <c r="B126" s="919" t="s">
        <v>0</v>
      </c>
      <c r="C126" s="919" t="s">
        <v>1</v>
      </c>
      <c r="D126" s="919" t="s">
        <v>2</v>
      </c>
      <c r="E126" s="919" t="s">
        <v>133</v>
      </c>
      <c r="F126" s="919"/>
      <c r="G126" s="919" t="s">
        <v>504</v>
      </c>
      <c r="H126" s="919"/>
      <c r="I126" s="919"/>
      <c r="J126" s="919"/>
      <c r="K126" s="919" t="s">
        <v>656</v>
      </c>
      <c r="L126" s="919" t="s">
        <v>657</v>
      </c>
      <c r="M126" s="919"/>
      <c r="N126" s="919" t="s">
        <v>3</v>
      </c>
      <c r="O126" s="920" t="s">
        <v>32</v>
      </c>
      <c r="P126" s="920"/>
      <c r="Q126" s="920"/>
      <c r="R126" s="920" t="s">
        <v>661</v>
      </c>
      <c r="S126" s="920"/>
      <c r="T126" s="920"/>
      <c r="U126" s="920"/>
      <c r="V126" s="920"/>
      <c r="W126" s="920" t="s">
        <v>667</v>
      </c>
      <c r="X126" s="920" t="s">
        <v>668</v>
      </c>
      <c r="Y126" s="919" t="s">
        <v>4</v>
      </c>
    </row>
    <row r="127" spans="2:25" ht="15.75">
      <c r="B127" s="919"/>
      <c r="C127" s="919"/>
      <c r="D127" s="919"/>
      <c r="E127" s="919" t="s">
        <v>654</v>
      </c>
      <c r="F127" s="919" t="s">
        <v>838</v>
      </c>
      <c r="G127" s="919" t="s">
        <v>5</v>
      </c>
      <c r="H127" s="919" t="s">
        <v>6</v>
      </c>
      <c r="I127" s="919" t="s">
        <v>7</v>
      </c>
      <c r="J127" s="919" t="s">
        <v>8</v>
      </c>
      <c r="K127" s="919"/>
      <c r="L127" s="919" t="s">
        <v>838</v>
      </c>
      <c r="M127" s="919" t="s">
        <v>654</v>
      </c>
      <c r="N127" s="919"/>
      <c r="O127" s="920" t="s">
        <v>658</v>
      </c>
      <c r="P127" s="920" t="s">
        <v>659</v>
      </c>
      <c r="Q127" s="920" t="s">
        <v>660</v>
      </c>
      <c r="R127" s="920" t="s">
        <v>662</v>
      </c>
      <c r="S127" s="920" t="s">
        <v>663</v>
      </c>
      <c r="T127" s="920" t="s">
        <v>664</v>
      </c>
      <c r="U127" s="920" t="s">
        <v>665</v>
      </c>
      <c r="V127" s="920" t="s">
        <v>666</v>
      </c>
      <c r="W127" s="920"/>
      <c r="X127" s="920"/>
      <c r="Y127" s="919"/>
    </row>
    <row r="128" spans="2:25" ht="15.75">
      <c r="B128" s="919"/>
      <c r="C128" s="919"/>
      <c r="D128" s="919"/>
      <c r="E128" s="919"/>
      <c r="F128" s="919"/>
      <c r="G128" s="919"/>
      <c r="H128" s="919"/>
      <c r="I128" s="919"/>
      <c r="J128" s="919"/>
      <c r="K128" s="919"/>
      <c r="L128" s="919"/>
      <c r="M128" s="919"/>
      <c r="N128" s="919"/>
      <c r="O128" s="920"/>
      <c r="P128" s="920"/>
      <c r="Q128" s="920"/>
      <c r="R128" s="920"/>
      <c r="S128" s="920"/>
      <c r="T128" s="920"/>
      <c r="U128" s="920"/>
      <c r="V128" s="920"/>
      <c r="W128" s="920"/>
      <c r="X128" s="920"/>
      <c r="Y128" s="919"/>
    </row>
    <row r="129" spans="2:25" ht="70.5" customHeight="1">
      <c r="B129" s="949">
        <f>1+B120</f>
        <v>104</v>
      </c>
      <c r="C129" s="923" t="s">
        <v>172</v>
      </c>
      <c r="D129" s="138" t="s">
        <v>173</v>
      </c>
      <c r="E129" s="2">
        <v>1193</v>
      </c>
      <c r="F129" s="137">
        <f>+G129+H129</f>
        <v>480</v>
      </c>
      <c r="G129" s="137">
        <v>180</v>
      </c>
      <c r="H129" s="137">
        <v>300</v>
      </c>
      <c r="I129" s="137">
        <v>400</v>
      </c>
      <c r="J129" s="137">
        <v>313</v>
      </c>
      <c r="K129" s="37"/>
      <c r="L129" s="8"/>
      <c r="M129" s="246"/>
      <c r="N129" s="17"/>
      <c r="O129" s="51"/>
      <c r="P129" s="17"/>
      <c r="Q129" s="37"/>
      <c r="R129" s="37"/>
      <c r="S129" s="37"/>
      <c r="T129" s="37"/>
      <c r="U129" s="37"/>
      <c r="V129" s="37"/>
      <c r="W129" s="64"/>
      <c r="X129" s="138"/>
      <c r="Y129" s="137" t="s">
        <v>34</v>
      </c>
    </row>
    <row r="130" spans="2:25" ht="75.75" customHeight="1">
      <c r="B130" s="949"/>
      <c r="C130" s="923"/>
      <c r="D130" s="138" t="s">
        <v>174</v>
      </c>
      <c r="E130" s="137">
        <v>32</v>
      </c>
      <c r="F130" s="137">
        <f aca="true" t="shared" si="3" ref="F130:F140">+G130+H130</f>
        <v>12</v>
      </c>
      <c r="G130" s="137">
        <v>2</v>
      </c>
      <c r="H130" s="137">
        <v>10</v>
      </c>
      <c r="I130" s="137">
        <v>10</v>
      </c>
      <c r="J130" s="137">
        <v>10</v>
      </c>
      <c r="K130" s="37"/>
      <c r="L130" s="8"/>
      <c r="M130" s="246"/>
      <c r="N130" s="17"/>
      <c r="O130" s="51"/>
      <c r="P130" s="37"/>
      <c r="Q130" s="37"/>
      <c r="R130" s="37"/>
      <c r="S130" s="37"/>
      <c r="T130" s="37"/>
      <c r="U130" s="37"/>
      <c r="V130" s="37"/>
      <c r="W130" s="64"/>
      <c r="X130" s="138"/>
      <c r="Y130" s="137" t="s">
        <v>34</v>
      </c>
    </row>
    <row r="131" spans="2:25" ht="81.75" customHeight="1">
      <c r="B131" s="149">
        <f>1+B129</f>
        <v>105</v>
      </c>
      <c r="C131" s="138" t="s">
        <v>327</v>
      </c>
      <c r="D131" s="138" t="s">
        <v>328</v>
      </c>
      <c r="E131" s="2">
        <v>1</v>
      </c>
      <c r="F131" s="137">
        <f t="shared" si="3"/>
        <v>0</v>
      </c>
      <c r="G131" s="137"/>
      <c r="H131" s="137"/>
      <c r="I131" s="137">
        <v>1</v>
      </c>
      <c r="J131" s="137"/>
      <c r="K131" s="37"/>
      <c r="L131" s="72"/>
      <c r="M131" s="72"/>
      <c r="N131" s="17"/>
      <c r="O131" s="298"/>
      <c r="P131" s="298"/>
      <c r="Q131" s="298"/>
      <c r="R131" s="96"/>
      <c r="S131" s="62"/>
      <c r="T131" s="62"/>
      <c r="U131" s="298"/>
      <c r="V131" s="298"/>
      <c r="W131" s="299"/>
      <c r="X131" s="163"/>
      <c r="Y131" s="137" t="s">
        <v>43</v>
      </c>
    </row>
    <row r="132" spans="2:25" ht="46.5" customHeight="1">
      <c r="B132" s="936">
        <f>1+B131</f>
        <v>106</v>
      </c>
      <c r="C132" s="923" t="s">
        <v>329</v>
      </c>
      <c r="D132" s="138" t="s">
        <v>177</v>
      </c>
      <c r="E132" s="144">
        <v>0.2</v>
      </c>
      <c r="F132" s="137">
        <f t="shared" si="3"/>
        <v>0</v>
      </c>
      <c r="G132" s="137"/>
      <c r="H132" s="137"/>
      <c r="I132" s="137"/>
      <c r="J132" s="144">
        <v>0.2</v>
      </c>
      <c r="K132" s="37"/>
      <c r="L132" s="72"/>
      <c r="M132" s="72"/>
      <c r="N132" s="17"/>
      <c r="O132" s="110"/>
      <c r="P132" s="110"/>
      <c r="Q132" s="110"/>
      <c r="R132" s="986"/>
      <c r="S132" s="985"/>
      <c r="T132" s="985"/>
      <c r="U132" s="987"/>
      <c r="V132" s="987"/>
      <c r="W132" s="97"/>
      <c r="X132" s="163"/>
      <c r="Y132" s="137" t="s">
        <v>43</v>
      </c>
    </row>
    <row r="133" spans="2:25" ht="48" customHeight="1">
      <c r="B133" s="936"/>
      <c r="C133" s="923"/>
      <c r="D133" s="138" t="s">
        <v>178</v>
      </c>
      <c r="E133" s="144">
        <v>0.2</v>
      </c>
      <c r="F133" s="137">
        <f t="shared" si="3"/>
        <v>0</v>
      </c>
      <c r="G133" s="137"/>
      <c r="H133" s="137"/>
      <c r="I133" s="137"/>
      <c r="J133" s="144">
        <v>0.2</v>
      </c>
      <c r="K133" s="37"/>
      <c r="L133" s="72"/>
      <c r="M133" s="72"/>
      <c r="N133" s="17"/>
      <c r="O133" s="110"/>
      <c r="P133" s="110"/>
      <c r="Q133" s="110"/>
      <c r="R133" s="986"/>
      <c r="S133" s="985"/>
      <c r="T133" s="985"/>
      <c r="U133" s="987"/>
      <c r="V133" s="987"/>
      <c r="W133" s="97"/>
      <c r="X133" s="163"/>
      <c r="Y133" s="137" t="s">
        <v>43</v>
      </c>
    </row>
    <row r="134" spans="2:25" ht="48.75" customHeight="1">
      <c r="B134" s="936"/>
      <c r="C134" s="923"/>
      <c r="D134" s="138" t="s">
        <v>330</v>
      </c>
      <c r="E134" s="144">
        <v>0.25</v>
      </c>
      <c r="F134" s="137">
        <f t="shared" si="3"/>
        <v>0</v>
      </c>
      <c r="G134" s="137"/>
      <c r="H134" s="137"/>
      <c r="I134" s="137"/>
      <c r="J134" s="144">
        <v>0.25</v>
      </c>
      <c r="K134" s="37"/>
      <c r="L134" s="216"/>
      <c r="M134" s="216"/>
      <c r="N134" s="17"/>
      <c r="O134" s="110"/>
      <c r="P134" s="110"/>
      <c r="Q134" s="110"/>
      <c r="R134" s="298"/>
      <c r="S134" s="298"/>
      <c r="T134" s="114"/>
      <c r="U134" s="298"/>
      <c r="V134" s="298"/>
      <c r="W134" s="299"/>
      <c r="X134" s="163"/>
      <c r="Y134" s="137" t="s">
        <v>43</v>
      </c>
    </row>
    <row r="135" spans="2:25" ht="48.75" customHeight="1">
      <c r="B135" s="936"/>
      <c r="C135" s="923"/>
      <c r="D135" s="142" t="s">
        <v>533</v>
      </c>
      <c r="E135" s="144">
        <v>0.1</v>
      </c>
      <c r="F135" s="137">
        <f t="shared" si="3"/>
        <v>0</v>
      </c>
      <c r="G135" s="142"/>
      <c r="H135" s="142"/>
      <c r="I135" s="142"/>
      <c r="J135" s="144">
        <v>0.1</v>
      </c>
      <c r="K135" s="37"/>
      <c r="L135" s="216"/>
      <c r="M135" s="216"/>
      <c r="N135" s="17"/>
      <c r="O135" s="110"/>
      <c r="P135" s="110"/>
      <c r="Q135" s="110"/>
      <c r="R135" s="96"/>
      <c r="S135" s="298"/>
      <c r="T135" s="62"/>
      <c r="U135" s="298"/>
      <c r="V135" s="298"/>
      <c r="W135" s="299"/>
      <c r="X135" s="163"/>
      <c r="Y135" s="137" t="s">
        <v>43</v>
      </c>
    </row>
    <row r="136" spans="2:25" ht="65.25" customHeight="1">
      <c r="B136" s="936"/>
      <c r="C136" s="923"/>
      <c r="D136" s="138" t="s">
        <v>331</v>
      </c>
      <c r="E136" s="144">
        <v>0.1</v>
      </c>
      <c r="F136" s="137">
        <f t="shared" si="3"/>
        <v>0</v>
      </c>
      <c r="G136" s="137"/>
      <c r="H136" s="137"/>
      <c r="I136" s="137"/>
      <c r="J136" s="144">
        <v>0.1</v>
      </c>
      <c r="K136" s="37"/>
      <c r="L136" s="216"/>
      <c r="M136" s="216"/>
      <c r="N136" s="17"/>
      <c r="O136" s="110"/>
      <c r="P136" s="110"/>
      <c r="Q136" s="110"/>
      <c r="R136" s="96"/>
      <c r="S136" s="62"/>
      <c r="T136" s="62"/>
      <c r="U136" s="298"/>
      <c r="V136" s="298"/>
      <c r="W136" s="97"/>
      <c r="X136" s="163"/>
      <c r="Y136" s="137" t="s">
        <v>43</v>
      </c>
    </row>
    <row r="137" spans="2:25" ht="56.25" customHeight="1">
      <c r="B137" s="936"/>
      <c r="C137" s="923"/>
      <c r="D137" s="138" t="s">
        <v>534</v>
      </c>
      <c r="E137" s="144">
        <v>0.1</v>
      </c>
      <c r="F137" s="137">
        <f t="shared" si="3"/>
        <v>0</v>
      </c>
      <c r="G137" s="137"/>
      <c r="H137" s="137"/>
      <c r="I137" s="137"/>
      <c r="J137" s="144">
        <v>0.1</v>
      </c>
      <c r="K137" s="37"/>
      <c r="L137" s="216"/>
      <c r="M137" s="216"/>
      <c r="N137" s="17"/>
      <c r="O137" s="110"/>
      <c r="P137" s="110"/>
      <c r="Q137" s="110"/>
      <c r="R137" s="96"/>
      <c r="S137" s="62"/>
      <c r="T137" s="62"/>
      <c r="U137" s="298"/>
      <c r="V137" s="298"/>
      <c r="W137" s="97"/>
      <c r="X137" s="163"/>
      <c r="Y137" s="137" t="s">
        <v>43</v>
      </c>
    </row>
    <row r="138" spans="2:25" ht="60" customHeight="1">
      <c r="B138" s="936"/>
      <c r="C138" s="923"/>
      <c r="D138" s="138" t="s">
        <v>632</v>
      </c>
      <c r="E138" s="144">
        <v>0.05</v>
      </c>
      <c r="F138" s="137">
        <f t="shared" si="3"/>
        <v>0</v>
      </c>
      <c r="G138" s="137"/>
      <c r="H138" s="137"/>
      <c r="I138" s="137"/>
      <c r="J138" s="144">
        <v>0.05</v>
      </c>
      <c r="K138" s="37"/>
      <c r="L138" s="216"/>
      <c r="M138" s="216"/>
      <c r="N138" s="17"/>
      <c r="O138" s="110"/>
      <c r="P138" s="110"/>
      <c r="Q138" s="110"/>
      <c r="R138" s="96"/>
      <c r="S138" s="62"/>
      <c r="T138" s="62"/>
      <c r="U138" s="298"/>
      <c r="V138" s="298"/>
      <c r="W138" s="97"/>
      <c r="X138" s="163"/>
      <c r="Y138" s="137" t="s">
        <v>43</v>
      </c>
    </row>
    <row r="139" spans="2:25" ht="53.25" customHeight="1">
      <c r="B139" s="936"/>
      <c r="C139" s="923"/>
      <c r="D139" s="138" t="s">
        <v>535</v>
      </c>
      <c r="E139" s="144">
        <v>0.05</v>
      </c>
      <c r="F139" s="137">
        <f t="shared" si="3"/>
        <v>0</v>
      </c>
      <c r="G139" s="137"/>
      <c r="H139" s="137"/>
      <c r="I139" s="137"/>
      <c r="J139" s="144">
        <v>0.05</v>
      </c>
      <c r="K139" s="37"/>
      <c r="L139" s="216"/>
      <c r="M139" s="216"/>
      <c r="N139" s="17"/>
      <c r="O139" s="110"/>
      <c r="P139" s="110"/>
      <c r="Q139" s="110"/>
      <c r="R139" s="96"/>
      <c r="S139" s="300"/>
      <c r="T139" s="62"/>
      <c r="U139" s="298"/>
      <c r="V139" s="298"/>
      <c r="W139" s="97"/>
      <c r="X139" s="163"/>
      <c r="Y139" s="137" t="s">
        <v>43</v>
      </c>
    </row>
    <row r="140" spans="2:25" ht="60.75" customHeight="1">
      <c r="B140" s="162">
        <f>1+B132</f>
        <v>107</v>
      </c>
      <c r="C140" s="138" t="s">
        <v>175</v>
      </c>
      <c r="D140" s="138" t="s">
        <v>176</v>
      </c>
      <c r="E140" s="144">
        <v>0.6</v>
      </c>
      <c r="F140" s="137">
        <f t="shared" si="3"/>
        <v>0</v>
      </c>
      <c r="G140" s="137"/>
      <c r="H140" s="137"/>
      <c r="I140" s="137"/>
      <c r="J140" s="144">
        <v>0.6</v>
      </c>
      <c r="K140" s="37"/>
      <c r="L140" s="216"/>
      <c r="M140" s="216"/>
      <c r="N140" s="17"/>
      <c r="O140" s="110"/>
      <c r="P140" s="110"/>
      <c r="Q140" s="110"/>
      <c r="R140" s="110"/>
      <c r="S140" s="114"/>
      <c r="T140" s="110"/>
      <c r="U140" s="114"/>
      <c r="V140" s="96"/>
      <c r="W140" s="109"/>
      <c r="X140" s="142"/>
      <c r="Y140" s="137" t="s">
        <v>43</v>
      </c>
    </row>
    <row r="141" spans="2:25" ht="15.75">
      <c r="B141" s="919" t="s">
        <v>179</v>
      </c>
      <c r="C141" s="919"/>
      <c r="D141" s="919"/>
      <c r="E141" s="919"/>
      <c r="F141" s="919"/>
      <c r="G141" s="919"/>
      <c r="H141" s="919"/>
      <c r="I141" s="919"/>
      <c r="J141" s="919"/>
      <c r="K141" s="919"/>
      <c r="L141" s="919"/>
      <c r="M141" s="919"/>
      <c r="N141" s="919"/>
      <c r="O141" s="919"/>
      <c r="P141" s="919"/>
      <c r="Q141" s="919"/>
      <c r="R141" s="919"/>
      <c r="S141" s="919"/>
      <c r="T141" s="919"/>
      <c r="U141" s="919"/>
      <c r="V141" s="919"/>
      <c r="W141" s="919"/>
      <c r="X141" s="919"/>
      <c r="Y141" s="919"/>
    </row>
    <row r="142" spans="2:25" ht="15.75">
      <c r="B142" s="921" t="s">
        <v>770</v>
      </c>
      <c r="C142" s="921"/>
      <c r="D142" s="921"/>
      <c r="E142" s="921"/>
      <c r="F142" s="921"/>
      <c r="G142" s="921"/>
      <c r="H142" s="921"/>
      <c r="I142" s="921"/>
      <c r="J142" s="921"/>
      <c r="K142" s="921"/>
      <c r="L142" s="921"/>
      <c r="M142" s="921"/>
      <c r="N142" s="921"/>
      <c r="O142" s="921"/>
      <c r="P142" s="921"/>
      <c r="Q142" s="921"/>
      <c r="R142" s="921"/>
      <c r="S142" s="921"/>
      <c r="T142" s="921"/>
      <c r="U142" s="921"/>
      <c r="V142" s="921"/>
      <c r="W142" s="921"/>
      <c r="X142" s="921"/>
      <c r="Y142" s="921"/>
    </row>
    <row r="143" spans="2:25" ht="15.75">
      <c r="B143" s="953" t="s">
        <v>771</v>
      </c>
      <c r="C143" s="953"/>
      <c r="D143" s="953"/>
      <c r="E143" s="953"/>
      <c r="F143" s="953"/>
      <c r="G143" s="953"/>
      <c r="H143" s="953"/>
      <c r="I143" s="953"/>
      <c r="J143" s="953"/>
      <c r="K143" s="953"/>
      <c r="L143" s="953"/>
      <c r="M143" s="953"/>
      <c r="N143" s="953"/>
      <c r="O143" s="953"/>
      <c r="P143" s="953"/>
      <c r="Q143" s="953"/>
      <c r="R143" s="953"/>
      <c r="S143" s="953"/>
      <c r="T143" s="953"/>
      <c r="U143" s="953"/>
      <c r="V143" s="953"/>
      <c r="W143" s="953"/>
      <c r="X143" s="953"/>
      <c r="Y143" s="953"/>
    </row>
    <row r="144" spans="2:25" ht="15.75" customHeight="1">
      <c r="B144" s="919" t="s">
        <v>0</v>
      </c>
      <c r="C144" s="919" t="s">
        <v>1</v>
      </c>
      <c r="D144" s="919" t="s">
        <v>2</v>
      </c>
      <c r="E144" s="919" t="s">
        <v>133</v>
      </c>
      <c r="F144" s="919"/>
      <c r="G144" s="919" t="s">
        <v>504</v>
      </c>
      <c r="H144" s="919"/>
      <c r="I144" s="919"/>
      <c r="J144" s="919"/>
      <c r="K144" s="919" t="s">
        <v>656</v>
      </c>
      <c r="L144" s="919" t="s">
        <v>657</v>
      </c>
      <c r="M144" s="919"/>
      <c r="N144" s="919" t="s">
        <v>3</v>
      </c>
      <c r="O144" s="920" t="s">
        <v>32</v>
      </c>
      <c r="P144" s="920"/>
      <c r="Q144" s="920"/>
      <c r="R144" s="920" t="s">
        <v>661</v>
      </c>
      <c r="S144" s="920"/>
      <c r="T144" s="920"/>
      <c r="U144" s="920"/>
      <c r="V144" s="920"/>
      <c r="W144" s="920" t="s">
        <v>667</v>
      </c>
      <c r="X144" s="920" t="s">
        <v>668</v>
      </c>
      <c r="Y144" s="919" t="s">
        <v>4</v>
      </c>
    </row>
    <row r="145" spans="2:25" ht="15.75">
      <c r="B145" s="919"/>
      <c r="C145" s="919"/>
      <c r="D145" s="919"/>
      <c r="E145" s="919" t="s">
        <v>654</v>
      </c>
      <c r="F145" s="919" t="s">
        <v>838</v>
      </c>
      <c r="G145" s="919" t="s">
        <v>5</v>
      </c>
      <c r="H145" s="919" t="s">
        <v>6</v>
      </c>
      <c r="I145" s="919" t="s">
        <v>7</v>
      </c>
      <c r="J145" s="919" t="s">
        <v>8</v>
      </c>
      <c r="K145" s="919"/>
      <c r="L145" s="919" t="s">
        <v>838</v>
      </c>
      <c r="M145" s="919" t="s">
        <v>654</v>
      </c>
      <c r="N145" s="919"/>
      <c r="O145" s="920" t="s">
        <v>658</v>
      </c>
      <c r="P145" s="920" t="s">
        <v>659</v>
      </c>
      <c r="Q145" s="920" t="s">
        <v>660</v>
      </c>
      <c r="R145" s="920" t="s">
        <v>662</v>
      </c>
      <c r="S145" s="920" t="s">
        <v>663</v>
      </c>
      <c r="T145" s="920" t="s">
        <v>664</v>
      </c>
      <c r="U145" s="920" t="s">
        <v>665</v>
      </c>
      <c r="V145" s="920" t="s">
        <v>666</v>
      </c>
      <c r="W145" s="920"/>
      <c r="X145" s="920"/>
      <c r="Y145" s="919"/>
    </row>
    <row r="146" spans="2:25" ht="31.5" customHeight="1">
      <c r="B146" s="919"/>
      <c r="C146" s="919"/>
      <c r="D146" s="919"/>
      <c r="E146" s="919"/>
      <c r="F146" s="919"/>
      <c r="G146" s="919"/>
      <c r="H146" s="919"/>
      <c r="I146" s="919"/>
      <c r="J146" s="919"/>
      <c r="K146" s="919"/>
      <c r="L146" s="919"/>
      <c r="M146" s="919"/>
      <c r="N146" s="919"/>
      <c r="O146" s="920"/>
      <c r="P146" s="920"/>
      <c r="Q146" s="920"/>
      <c r="R146" s="920"/>
      <c r="S146" s="920"/>
      <c r="T146" s="920"/>
      <c r="U146" s="920"/>
      <c r="V146" s="920"/>
      <c r="W146" s="920"/>
      <c r="X146" s="920"/>
      <c r="Y146" s="919"/>
    </row>
    <row r="147" spans="2:25" ht="94.5">
      <c r="B147" s="162">
        <f>1+B140</f>
        <v>108</v>
      </c>
      <c r="C147" s="142" t="s">
        <v>478</v>
      </c>
      <c r="D147" s="138" t="s">
        <v>479</v>
      </c>
      <c r="E147" s="144">
        <v>1</v>
      </c>
      <c r="F147" s="144">
        <f>+G147+H147</f>
        <v>0.25</v>
      </c>
      <c r="G147" s="138"/>
      <c r="H147" s="144">
        <v>0.25</v>
      </c>
      <c r="I147" s="144">
        <v>0.5</v>
      </c>
      <c r="J147" s="144">
        <v>1</v>
      </c>
      <c r="K147" s="94"/>
      <c r="L147" s="216"/>
      <c r="M147" s="216"/>
      <c r="N147" s="17"/>
      <c r="O147" s="17"/>
      <c r="P147" s="924"/>
      <c r="Q147" s="924"/>
      <c r="R147" s="924"/>
      <c r="S147" s="109"/>
      <c r="T147" s="112"/>
      <c r="U147" s="112"/>
      <c r="V147" s="17"/>
      <c r="W147" s="301"/>
      <c r="X147" s="164" t="s">
        <v>786</v>
      </c>
      <c r="Y147" s="137" t="s">
        <v>80</v>
      </c>
    </row>
    <row r="148" spans="2:25" ht="103.5" customHeight="1">
      <c r="B148" s="162">
        <f aca="true" t="shared" si="4" ref="B148:B153">1+B147</f>
        <v>109</v>
      </c>
      <c r="C148" s="142" t="s">
        <v>180</v>
      </c>
      <c r="D148" s="138" t="s">
        <v>480</v>
      </c>
      <c r="E148" s="144">
        <v>1</v>
      </c>
      <c r="F148" s="144">
        <f aca="true" t="shared" si="5" ref="F148:F153">+G148+H148</f>
        <v>0.15</v>
      </c>
      <c r="G148" s="137"/>
      <c r="H148" s="144">
        <v>0.15</v>
      </c>
      <c r="I148" s="144">
        <v>0.35</v>
      </c>
      <c r="J148" s="144">
        <v>1</v>
      </c>
      <c r="K148" s="94"/>
      <c r="L148" s="216"/>
      <c r="M148" s="216"/>
      <c r="N148" s="17"/>
      <c r="O148" s="17"/>
      <c r="P148" s="924"/>
      <c r="Q148" s="924"/>
      <c r="R148" s="924"/>
      <c r="S148" s="212"/>
      <c r="T148" s="113"/>
      <c r="U148" s="113"/>
      <c r="V148" s="17"/>
      <c r="W148" s="64"/>
      <c r="X148" s="164" t="s">
        <v>813</v>
      </c>
      <c r="Y148" s="137" t="s">
        <v>80</v>
      </c>
    </row>
    <row r="149" spans="2:25" ht="71.25" customHeight="1">
      <c r="B149" s="149">
        <f t="shared" si="4"/>
        <v>110</v>
      </c>
      <c r="C149" s="142" t="s">
        <v>354</v>
      </c>
      <c r="D149" s="138" t="s">
        <v>355</v>
      </c>
      <c r="E149" s="137">
        <v>24</v>
      </c>
      <c r="F149" s="144">
        <f t="shared" si="5"/>
        <v>0</v>
      </c>
      <c r="G149" s="137"/>
      <c r="H149" s="137"/>
      <c r="I149" s="137">
        <v>12</v>
      </c>
      <c r="J149" s="137">
        <v>12</v>
      </c>
      <c r="K149" s="37"/>
      <c r="L149" s="72"/>
      <c r="M149" s="72"/>
      <c r="N149" s="17"/>
      <c r="O149" s="37"/>
      <c r="P149" s="924"/>
      <c r="Q149" s="924"/>
      <c r="R149" s="924"/>
      <c r="S149" s="37"/>
      <c r="T149" s="113"/>
      <c r="U149" s="113"/>
      <c r="V149" s="17"/>
      <c r="W149" s="64"/>
      <c r="X149" s="64" t="s">
        <v>787</v>
      </c>
      <c r="Y149" s="137" t="s">
        <v>80</v>
      </c>
    </row>
    <row r="150" spans="2:25" ht="70.5" customHeight="1">
      <c r="B150" s="162">
        <f t="shared" si="4"/>
        <v>111</v>
      </c>
      <c r="C150" s="142" t="s">
        <v>358</v>
      </c>
      <c r="D150" s="138" t="s">
        <v>536</v>
      </c>
      <c r="E150" s="144">
        <v>0.75</v>
      </c>
      <c r="F150" s="144">
        <f t="shared" si="5"/>
        <v>0</v>
      </c>
      <c r="G150" s="137"/>
      <c r="H150" s="137"/>
      <c r="I150" s="144">
        <v>0.25</v>
      </c>
      <c r="J150" s="144">
        <v>0.75</v>
      </c>
      <c r="K150" s="94"/>
      <c r="L150" s="216"/>
      <c r="M150" s="216"/>
      <c r="N150" s="17"/>
      <c r="O150" s="56"/>
      <c r="P150" s="924"/>
      <c r="Q150" s="924"/>
      <c r="R150" s="924"/>
      <c r="S150" s="37"/>
      <c r="T150" s="113"/>
      <c r="U150" s="113"/>
      <c r="V150" s="17"/>
      <c r="W150" s="64"/>
      <c r="X150" s="133" t="s">
        <v>788</v>
      </c>
      <c r="Y150" s="137" t="s">
        <v>80</v>
      </c>
    </row>
    <row r="151" spans="2:25" ht="83.25" customHeight="1">
      <c r="B151" s="162">
        <f t="shared" si="4"/>
        <v>112</v>
      </c>
      <c r="C151" s="142" t="s">
        <v>359</v>
      </c>
      <c r="D151" s="138" t="s">
        <v>356</v>
      </c>
      <c r="E151" s="137">
        <v>4</v>
      </c>
      <c r="F151" s="144">
        <f t="shared" si="5"/>
        <v>2</v>
      </c>
      <c r="G151" s="137"/>
      <c r="H151" s="137">
        <v>2</v>
      </c>
      <c r="I151" s="137">
        <v>2</v>
      </c>
      <c r="J151" s="137"/>
      <c r="K151" s="37"/>
      <c r="L151" s="72"/>
      <c r="M151" s="72"/>
      <c r="N151" s="17"/>
      <c r="O151" s="37"/>
      <c r="P151" s="924"/>
      <c r="Q151" s="924"/>
      <c r="R151" s="924"/>
      <c r="S151" s="114"/>
      <c r="T151" s="113"/>
      <c r="U151" s="302"/>
      <c r="V151" s="17"/>
      <c r="W151" s="111"/>
      <c r="X151" s="111" t="s">
        <v>789</v>
      </c>
      <c r="Y151" s="137" t="s">
        <v>80</v>
      </c>
    </row>
    <row r="152" spans="2:25" ht="65.25" customHeight="1">
      <c r="B152" s="149">
        <f t="shared" si="4"/>
        <v>113</v>
      </c>
      <c r="C152" s="142" t="s">
        <v>360</v>
      </c>
      <c r="D152" s="138" t="s">
        <v>537</v>
      </c>
      <c r="E152" s="144">
        <v>1</v>
      </c>
      <c r="F152" s="144">
        <f t="shared" si="5"/>
        <v>1.5</v>
      </c>
      <c r="G152" s="144">
        <v>0.5</v>
      </c>
      <c r="H152" s="144">
        <v>1</v>
      </c>
      <c r="I152" s="137"/>
      <c r="J152" s="137"/>
      <c r="K152" s="94"/>
      <c r="L152" s="216"/>
      <c r="M152" s="216"/>
      <c r="N152" s="17"/>
      <c r="O152" s="37"/>
      <c r="P152" s="924"/>
      <c r="Q152" s="924"/>
      <c r="R152" s="924"/>
      <c r="S152" s="114"/>
      <c r="T152" s="113"/>
      <c r="U152" s="113"/>
      <c r="V152" s="17"/>
      <c r="W152" s="111"/>
      <c r="X152" s="111" t="s">
        <v>790</v>
      </c>
      <c r="Y152" s="137" t="s">
        <v>80</v>
      </c>
    </row>
    <row r="153" spans="2:25" ht="117.75" customHeight="1">
      <c r="B153" s="149">
        <f t="shared" si="4"/>
        <v>114</v>
      </c>
      <c r="C153" s="142" t="s">
        <v>357</v>
      </c>
      <c r="D153" s="138" t="s">
        <v>538</v>
      </c>
      <c r="E153" s="137">
        <v>21</v>
      </c>
      <c r="F153" s="144">
        <f t="shared" si="5"/>
        <v>0</v>
      </c>
      <c r="G153" s="137"/>
      <c r="H153" s="137"/>
      <c r="I153" s="137">
        <v>10</v>
      </c>
      <c r="J153" s="137">
        <v>11</v>
      </c>
      <c r="K153" s="37"/>
      <c r="L153" s="72"/>
      <c r="M153" s="72"/>
      <c r="N153" s="17"/>
      <c r="O153" s="37"/>
      <c r="P153" s="945"/>
      <c r="Q153" s="945"/>
      <c r="R153" s="945"/>
      <c r="S153" s="113"/>
      <c r="T153" s="113"/>
      <c r="U153" s="113"/>
      <c r="V153" s="17"/>
      <c r="W153" s="64"/>
      <c r="X153" s="64" t="s">
        <v>791</v>
      </c>
      <c r="Y153" s="137" t="s">
        <v>80</v>
      </c>
    </row>
    <row r="158" ht="33" customHeight="1">
      <c r="D158" s="129" t="s">
        <v>806</v>
      </c>
    </row>
  </sheetData>
  <sheetProtection/>
  <mergeCells count="474">
    <mergeCell ref="M8:M9"/>
    <mergeCell ref="K8:K9"/>
    <mergeCell ref="K11:K12"/>
    <mergeCell ref="M11:M12"/>
    <mergeCell ref="V132:V133"/>
    <mergeCell ref="U132:U133"/>
    <mergeCell ref="T132:T133"/>
    <mergeCell ref="S132:S133"/>
    <mergeCell ref="S63:S65"/>
    <mergeCell ref="T63:T65"/>
    <mergeCell ref="U63:U65"/>
    <mergeCell ref="P147:R147"/>
    <mergeCell ref="P148:R148"/>
    <mergeCell ref="R132:R133"/>
    <mergeCell ref="B141:Y141"/>
    <mergeCell ref="Y144:Y146"/>
    <mergeCell ref="B143:Y143"/>
    <mergeCell ref="W144:W146"/>
    <mergeCell ref="X144:X146"/>
    <mergeCell ref="E145:E146"/>
    <mergeCell ref="F145:F146"/>
    <mergeCell ref="P149:R149"/>
    <mergeCell ref="P150:R150"/>
    <mergeCell ref="P151:R151"/>
    <mergeCell ref="P152:R152"/>
    <mergeCell ref="P153:R153"/>
    <mergeCell ref="L145:L146"/>
    <mergeCell ref="M145:M146"/>
    <mergeCell ref="O145:O146"/>
    <mergeCell ref="P145:P146"/>
    <mergeCell ref="R63:R65"/>
    <mergeCell ref="Q103:Q104"/>
    <mergeCell ref="R103:R104"/>
    <mergeCell ref="P81:P82"/>
    <mergeCell ref="Q81:Q82"/>
    <mergeCell ref="V63:V65"/>
    <mergeCell ref="S95:S96"/>
    <mergeCell ref="V81:V82"/>
    <mergeCell ref="O94:Q94"/>
    <mergeCell ref="R94:V94"/>
    <mergeCell ref="K47:K50"/>
    <mergeCell ref="L47:L50"/>
    <mergeCell ref="M47:M50"/>
    <mergeCell ref="R59:R60"/>
    <mergeCell ref="O59:O60"/>
    <mergeCell ref="O58:Q58"/>
    <mergeCell ref="W37:W39"/>
    <mergeCell ref="N47:N50"/>
    <mergeCell ref="O47:O50"/>
    <mergeCell ref="P47:P50"/>
    <mergeCell ref="Q47:Q50"/>
    <mergeCell ref="R47:R50"/>
    <mergeCell ref="V45:V46"/>
    <mergeCell ref="W44:W46"/>
    <mergeCell ref="U45:U46"/>
    <mergeCell ref="Q45:Q46"/>
    <mergeCell ref="W70:W72"/>
    <mergeCell ref="V59:V60"/>
    <mergeCell ref="W58:W60"/>
    <mergeCell ref="B56:Y56"/>
    <mergeCell ref="B70:B72"/>
    <mergeCell ref="X70:X72"/>
    <mergeCell ref="I71:I72"/>
    <mergeCell ref="J71:J72"/>
    <mergeCell ref="T71:T72"/>
    <mergeCell ref="U71:U72"/>
    <mergeCell ref="F47:F50"/>
    <mergeCell ref="L71:L72"/>
    <mergeCell ref="M71:M72"/>
    <mergeCell ref="G70:J70"/>
    <mergeCell ref="E70:F70"/>
    <mergeCell ref="K70:K72"/>
    <mergeCell ref="L70:M70"/>
    <mergeCell ref="E71:E72"/>
    <mergeCell ref="F71:F72"/>
    <mergeCell ref="G71:G72"/>
    <mergeCell ref="H71:H72"/>
    <mergeCell ref="O70:Q70"/>
    <mergeCell ref="R70:V70"/>
    <mergeCell ref="O71:O72"/>
    <mergeCell ref="P71:P72"/>
    <mergeCell ref="Q71:Q72"/>
    <mergeCell ref="R71:R72"/>
    <mergeCell ref="S71:S72"/>
    <mergeCell ref="V71:V72"/>
    <mergeCell ref="N70:N72"/>
    <mergeCell ref="Q145:Q146"/>
    <mergeCell ref="R145:R146"/>
    <mergeCell ref="E144:F144"/>
    <mergeCell ref="K144:K146"/>
    <mergeCell ref="L144:M144"/>
    <mergeCell ref="O144:Q144"/>
    <mergeCell ref="R144:V144"/>
    <mergeCell ref="S145:S146"/>
    <mergeCell ref="T145:T146"/>
    <mergeCell ref="U145:U146"/>
    <mergeCell ref="V145:V146"/>
    <mergeCell ref="G145:G146"/>
    <mergeCell ref="E127:E128"/>
    <mergeCell ref="F127:F128"/>
    <mergeCell ref="L127:L128"/>
    <mergeCell ref="M127:M128"/>
    <mergeCell ref="O127:O128"/>
    <mergeCell ref="P127:P128"/>
    <mergeCell ref="S127:S128"/>
    <mergeCell ref="T127:T128"/>
    <mergeCell ref="W126:W128"/>
    <mergeCell ref="V127:V128"/>
    <mergeCell ref="N126:N128"/>
    <mergeCell ref="X126:X128"/>
    <mergeCell ref="Q127:Q128"/>
    <mergeCell ref="R127:R128"/>
    <mergeCell ref="U127:U128"/>
    <mergeCell ref="R114:R115"/>
    <mergeCell ref="L126:M126"/>
    <mergeCell ref="O126:Q126"/>
    <mergeCell ref="R126:V126"/>
    <mergeCell ref="U114:U115"/>
    <mergeCell ref="V114:V115"/>
    <mergeCell ref="N113:N115"/>
    <mergeCell ref="W113:W115"/>
    <mergeCell ref="X113:X115"/>
    <mergeCell ref="E114:E115"/>
    <mergeCell ref="F114:F115"/>
    <mergeCell ref="L114:L115"/>
    <mergeCell ref="M114:M115"/>
    <mergeCell ref="O114:O115"/>
    <mergeCell ref="G113:J113"/>
    <mergeCell ref="I114:I115"/>
    <mergeCell ref="P114:P115"/>
    <mergeCell ref="U95:U96"/>
    <mergeCell ref="V95:V96"/>
    <mergeCell ref="E113:F113"/>
    <mergeCell ref="K113:K115"/>
    <mergeCell ref="L113:M113"/>
    <mergeCell ref="O113:Q113"/>
    <mergeCell ref="R113:V113"/>
    <mergeCell ref="S114:S115"/>
    <mergeCell ref="T114:T115"/>
    <mergeCell ref="Q114:Q115"/>
    <mergeCell ref="B99:Y99"/>
    <mergeCell ref="B101:Y101"/>
    <mergeCell ref="J103:J104"/>
    <mergeCell ref="S103:S104"/>
    <mergeCell ref="T103:T104"/>
    <mergeCell ref="U103:U104"/>
    <mergeCell ref="E103:E104"/>
    <mergeCell ref="F103:F104"/>
    <mergeCell ref="M103:M104"/>
    <mergeCell ref="Y102:Y104"/>
    <mergeCell ref="E94:F94"/>
    <mergeCell ref="G94:J94"/>
    <mergeCell ref="K94:K96"/>
    <mergeCell ref="L94:M94"/>
    <mergeCell ref="N94:N96"/>
    <mergeCell ref="Q95:Q96"/>
    <mergeCell ref="H95:H96"/>
    <mergeCell ref="P95:P96"/>
    <mergeCell ref="L95:L96"/>
    <mergeCell ref="M95:M96"/>
    <mergeCell ref="Y73:Y76"/>
    <mergeCell ref="R81:R82"/>
    <mergeCell ref="S81:S82"/>
    <mergeCell ref="T81:T82"/>
    <mergeCell ref="U81:U82"/>
    <mergeCell ref="Y80:Y82"/>
    <mergeCell ref="W80:W82"/>
    <mergeCell ref="R95:R96"/>
    <mergeCell ref="T95:T96"/>
    <mergeCell ref="J59:J60"/>
    <mergeCell ref="I59:I60"/>
    <mergeCell ref="L81:L82"/>
    <mergeCell ref="M81:M82"/>
    <mergeCell ref="N80:N82"/>
    <mergeCell ref="O95:O96"/>
    <mergeCell ref="I95:I96"/>
    <mergeCell ref="J95:J96"/>
    <mergeCell ref="M45:M46"/>
    <mergeCell ref="O45:O46"/>
    <mergeCell ref="P45:P46"/>
    <mergeCell ref="N44:N46"/>
    <mergeCell ref="S59:S60"/>
    <mergeCell ref="E80:F80"/>
    <mergeCell ref="K80:K82"/>
    <mergeCell ref="L80:M80"/>
    <mergeCell ref="O80:Q80"/>
    <mergeCell ref="R80:V80"/>
    <mergeCell ref="T59:T60"/>
    <mergeCell ref="M59:M60"/>
    <mergeCell ref="Q59:Q60"/>
    <mergeCell ref="R30:R31"/>
    <mergeCell ref="K44:K46"/>
    <mergeCell ref="L44:M44"/>
    <mergeCell ref="O44:Q44"/>
    <mergeCell ref="R44:V44"/>
    <mergeCell ref="S45:S46"/>
    <mergeCell ref="T45:T46"/>
    <mergeCell ref="R45:R46"/>
    <mergeCell ref="N29:N31"/>
    <mergeCell ref="W29:W31"/>
    <mergeCell ref="X29:X31"/>
    <mergeCell ref="E30:E31"/>
    <mergeCell ref="F30:F31"/>
    <mergeCell ref="L30:L31"/>
    <mergeCell ref="M30:M31"/>
    <mergeCell ref="O30:O31"/>
    <mergeCell ref="P30:P31"/>
    <mergeCell ref="Q30:Q31"/>
    <mergeCell ref="L21:L22"/>
    <mergeCell ref="M21:M22"/>
    <mergeCell ref="K29:K31"/>
    <mergeCell ref="L29:M29"/>
    <mergeCell ref="O29:Q29"/>
    <mergeCell ref="R29:V29"/>
    <mergeCell ref="S30:S31"/>
    <mergeCell ref="T30:T31"/>
    <mergeCell ref="U30:U31"/>
    <mergeCell ref="V30:V31"/>
    <mergeCell ref="U21:U22"/>
    <mergeCell ref="V21:V22"/>
    <mergeCell ref="B28:Y28"/>
    <mergeCell ref="E23:E24"/>
    <mergeCell ref="B26:Y26"/>
    <mergeCell ref="W20:W22"/>
    <mergeCell ref="X20:X22"/>
    <mergeCell ref="E21:E22"/>
    <mergeCell ref="F21:F22"/>
    <mergeCell ref="G21:G22"/>
    <mergeCell ref="H21:H22"/>
    <mergeCell ref="I21:I22"/>
    <mergeCell ref="J21:J22"/>
    <mergeCell ref="G20:J20"/>
    <mergeCell ref="K20:K22"/>
    <mergeCell ref="E6:E7"/>
    <mergeCell ref="F6:F7"/>
    <mergeCell ref="L6:L7"/>
    <mergeCell ref="M6:M7"/>
    <mergeCell ref="O6:O7"/>
    <mergeCell ref="P6:P7"/>
    <mergeCell ref="H6:H7"/>
    <mergeCell ref="V6:V7"/>
    <mergeCell ref="N5:N7"/>
    <mergeCell ref="X5:X7"/>
    <mergeCell ref="Q6:Q7"/>
    <mergeCell ref="R6:R7"/>
    <mergeCell ref="S6:S7"/>
    <mergeCell ref="O5:Q5"/>
    <mergeCell ref="L20:M20"/>
    <mergeCell ref="O20:Q20"/>
    <mergeCell ref="R5:V5"/>
    <mergeCell ref="P21:P22"/>
    <mergeCell ref="Q21:Q22"/>
    <mergeCell ref="R21:R22"/>
    <mergeCell ref="S21:S22"/>
    <mergeCell ref="O8:O9"/>
    <mergeCell ref="B17:Y17"/>
    <mergeCell ref="Y8:Y9"/>
    <mergeCell ref="B83:B86"/>
    <mergeCell ref="B88:B89"/>
    <mergeCell ref="C88:C89"/>
    <mergeCell ref="G44:J44"/>
    <mergeCell ref="C80:C82"/>
    <mergeCell ref="C58:C60"/>
    <mergeCell ref="D58:D60"/>
    <mergeCell ref="I47:I50"/>
    <mergeCell ref="C61:C62"/>
    <mergeCell ref="G47:G50"/>
    <mergeCell ref="D144:D146"/>
    <mergeCell ref="H127:H128"/>
    <mergeCell ref="B125:Y125"/>
    <mergeCell ref="H145:H146"/>
    <mergeCell ref="I145:I146"/>
    <mergeCell ref="B144:B146"/>
    <mergeCell ref="C144:C146"/>
    <mergeCell ref="E126:F126"/>
    <mergeCell ref="G127:G128"/>
    <mergeCell ref="K126:K128"/>
    <mergeCell ref="B23:B25"/>
    <mergeCell ref="C23:C25"/>
    <mergeCell ref="B32:B33"/>
    <mergeCell ref="I45:I46"/>
    <mergeCell ref="H45:H46"/>
    <mergeCell ref="B44:B46"/>
    <mergeCell ref="C44:C46"/>
    <mergeCell ref="D44:D46"/>
    <mergeCell ref="E45:E46"/>
    <mergeCell ref="F45:F46"/>
    <mergeCell ref="F95:F96"/>
    <mergeCell ref="G95:G96"/>
    <mergeCell ref="N144:N146"/>
    <mergeCell ref="J145:J146"/>
    <mergeCell ref="G144:J144"/>
    <mergeCell ref="C120:C122"/>
    <mergeCell ref="B123:Y123"/>
    <mergeCell ref="Y120:Y122"/>
    <mergeCell ref="D126:D128"/>
    <mergeCell ref="Y126:Y128"/>
    <mergeCell ref="B118:B119"/>
    <mergeCell ref="C118:C119"/>
    <mergeCell ref="W94:W96"/>
    <mergeCell ref="X94:X96"/>
    <mergeCell ref="E95:E96"/>
    <mergeCell ref="C102:C104"/>
    <mergeCell ref="C94:C96"/>
    <mergeCell ref="G103:G104"/>
    <mergeCell ref="X102:X104"/>
    <mergeCell ref="O103:O104"/>
    <mergeCell ref="G102:J102"/>
    <mergeCell ref="N102:N104"/>
    <mergeCell ref="K102:K104"/>
    <mergeCell ref="L102:M102"/>
    <mergeCell ref="O102:Q102"/>
    <mergeCell ref="R102:V102"/>
    <mergeCell ref="V103:V104"/>
    <mergeCell ref="L103:L104"/>
    <mergeCell ref="Y113:Y115"/>
    <mergeCell ref="B113:B115"/>
    <mergeCell ref="E102:F102"/>
    <mergeCell ref="P103:P104"/>
    <mergeCell ref="B112:Y112"/>
    <mergeCell ref="B110:Y110"/>
    <mergeCell ref="G114:G115"/>
    <mergeCell ref="W102:W104"/>
    <mergeCell ref="C113:C115"/>
    <mergeCell ref="D113:D115"/>
    <mergeCell ref="B36:B39"/>
    <mergeCell ref="C36:C39"/>
    <mergeCell ref="B42:Y42"/>
    <mergeCell ref="B43:Y43"/>
    <mergeCell ref="B41:Y41"/>
    <mergeCell ref="Y44:Y46"/>
    <mergeCell ref="E44:F44"/>
    <mergeCell ref="G45:G46"/>
    <mergeCell ref="X44:X46"/>
    <mergeCell ref="L45:L46"/>
    <mergeCell ref="Y29:Y31"/>
    <mergeCell ref="B29:B31"/>
    <mergeCell ref="I30:I31"/>
    <mergeCell ref="D20:D22"/>
    <mergeCell ref="N20:N22"/>
    <mergeCell ref="Y20:Y22"/>
    <mergeCell ref="B27:Y27"/>
    <mergeCell ref="H30:H31"/>
    <mergeCell ref="E20:F20"/>
    <mergeCell ref="R20:V20"/>
    <mergeCell ref="D23:D24"/>
    <mergeCell ref="D11:D12"/>
    <mergeCell ref="B20:B22"/>
    <mergeCell ref="C20:C22"/>
    <mergeCell ref="O21:O22"/>
    <mergeCell ref="T21:T22"/>
    <mergeCell ref="B11:B12"/>
    <mergeCell ref="C11:C12"/>
    <mergeCell ref="K23:K24"/>
    <mergeCell ref="F23:F24"/>
    <mergeCell ref="B2:Y2"/>
    <mergeCell ref="B3:Y3"/>
    <mergeCell ref="B4:Y4"/>
    <mergeCell ref="G5:J5"/>
    <mergeCell ref="I6:I7"/>
    <mergeCell ref="G6:G7"/>
    <mergeCell ref="D5:D7"/>
    <mergeCell ref="E5:F5"/>
    <mergeCell ref="K5:K7"/>
    <mergeCell ref="L5:M5"/>
    <mergeCell ref="Y5:Y7"/>
    <mergeCell ref="E8:E9"/>
    <mergeCell ref="J6:J7"/>
    <mergeCell ref="C5:C7"/>
    <mergeCell ref="B5:B7"/>
    <mergeCell ref="D8:D9"/>
    <mergeCell ref="W5:W7"/>
    <mergeCell ref="T8:T9"/>
    <mergeCell ref="T6:T7"/>
    <mergeCell ref="U6:U7"/>
    <mergeCell ref="B34:B35"/>
    <mergeCell ref="J30:J31"/>
    <mergeCell ref="C34:C35"/>
    <mergeCell ref="G30:G31"/>
    <mergeCell ref="C29:C31"/>
    <mergeCell ref="D29:D31"/>
    <mergeCell ref="G29:J29"/>
    <mergeCell ref="C32:C33"/>
    <mergeCell ref="E29:F29"/>
    <mergeCell ref="B47:B50"/>
    <mergeCell ref="B55:Y55"/>
    <mergeCell ref="N58:N60"/>
    <mergeCell ref="B57:Y57"/>
    <mergeCell ref="P59:P60"/>
    <mergeCell ref="E47:E50"/>
    <mergeCell ref="D47:D50"/>
    <mergeCell ref="R58:V58"/>
    <mergeCell ref="B58:B60"/>
    <mergeCell ref="Y58:Y60"/>
    <mergeCell ref="C83:C85"/>
    <mergeCell ref="D102:D104"/>
    <mergeCell ref="B93:Y93"/>
    <mergeCell ref="B94:B96"/>
    <mergeCell ref="B73:B76"/>
    <mergeCell ref="B78:Y78"/>
    <mergeCell ref="H103:H104"/>
    <mergeCell ref="B92:Y92"/>
    <mergeCell ref="D94:D96"/>
    <mergeCell ref="B102:B104"/>
    <mergeCell ref="B80:B82"/>
    <mergeCell ref="D80:D82"/>
    <mergeCell ref="I81:I82"/>
    <mergeCell ref="B63:B64"/>
    <mergeCell ref="D70:D72"/>
    <mergeCell ref="G80:J80"/>
    <mergeCell ref="F81:F82"/>
    <mergeCell ref="B69:Y69"/>
    <mergeCell ref="B77:Y77"/>
    <mergeCell ref="E81:E82"/>
    <mergeCell ref="X58:X60"/>
    <mergeCell ref="F59:F60"/>
    <mergeCell ref="L59:L60"/>
    <mergeCell ref="J81:J82"/>
    <mergeCell ref="C74:C75"/>
    <mergeCell ref="C70:C72"/>
    <mergeCell ref="B67:Y67"/>
    <mergeCell ref="B68:Y68"/>
    <mergeCell ref="U59:U60"/>
    <mergeCell ref="E59:E60"/>
    <mergeCell ref="B129:B130"/>
    <mergeCell ref="B126:B128"/>
    <mergeCell ref="C129:C130"/>
    <mergeCell ref="J114:J115"/>
    <mergeCell ref="H114:H115"/>
    <mergeCell ref="G126:J126"/>
    <mergeCell ref="C126:C128"/>
    <mergeCell ref="B120:B122"/>
    <mergeCell ref="B124:Y124"/>
    <mergeCell ref="I127:I128"/>
    <mergeCell ref="B142:Y142"/>
    <mergeCell ref="Y70:Y72"/>
    <mergeCell ref="J127:J128"/>
    <mergeCell ref="G81:G82"/>
    <mergeCell ref="B91:Y91"/>
    <mergeCell ref="B100:Y100"/>
    <mergeCell ref="Y97:Y98"/>
    <mergeCell ref="I103:I104"/>
    <mergeCell ref="B132:B139"/>
    <mergeCell ref="C132:C139"/>
    <mergeCell ref="B111:Y111"/>
    <mergeCell ref="Y94:Y96"/>
    <mergeCell ref="B53:B54"/>
    <mergeCell ref="B61:B62"/>
    <mergeCell ref="G59:G60"/>
    <mergeCell ref="H59:H60"/>
    <mergeCell ref="B79:Y79"/>
    <mergeCell ref="X80:X82"/>
    <mergeCell ref="H81:H82"/>
    <mergeCell ref="G58:J58"/>
    <mergeCell ref="C53:C54"/>
    <mergeCell ref="O81:O82"/>
    <mergeCell ref="J47:J50"/>
    <mergeCell ref="C63:C64"/>
    <mergeCell ref="H47:H50"/>
    <mergeCell ref="J45:J46"/>
    <mergeCell ref="C47:C50"/>
    <mergeCell ref="E58:F58"/>
    <mergeCell ref="K58:K60"/>
    <mergeCell ref="L58:M58"/>
    <mergeCell ref="Y47:Y50"/>
    <mergeCell ref="Y23:Y24"/>
    <mergeCell ref="L8:L9"/>
    <mergeCell ref="L11:L12"/>
    <mergeCell ref="L23:L24"/>
    <mergeCell ref="M23:M24"/>
    <mergeCell ref="B18:Y18"/>
    <mergeCell ref="B19:Y19"/>
    <mergeCell ref="C8:C10"/>
    <mergeCell ref="B8:B10"/>
  </mergeCells>
  <printOptions horizontalCentered="1" verticalCentered="1"/>
  <pageMargins left="0.3188976377952757" right="0.3937007874015748" top="0.11811023622047245" bottom="0.11811023622047245" header="0.11811023622047245" footer="0.11811023622047245"/>
  <pageSetup horizontalDpi="600" verticalDpi="600" orientation="landscape" scale="31" r:id="rId1"/>
  <rowBreaks count="8" manualBreakCount="8">
    <brk id="10" min="1" max="17" man="1"/>
    <brk id="15" min="1" max="17" man="1"/>
    <brk id="49" min="1" max="17" man="1"/>
    <brk id="66" min="1" max="17" man="1"/>
    <brk id="90" min="1" max="17" man="1"/>
    <brk id="109" min="1" max="17" man="1"/>
    <brk id="122" min="1" max="17" man="1"/>
    <brk id="140" min="1" max="17" man="1"/>
  </rowBreaks>
  <ignoredErrors>
    <ignoredError sqref="B23" unlockedFormula="1"/>
    <ignoredError sqref="G37:J37 E37" numberStoredAsText="1"/>
  </ignoredErrors>
</worksheet>
</file>

<file path=xl/worksheets/sheet5.xml><?xml version="1.0" encoding="utf-8"?>
<worksheet xmlns="http://schemas.openxmlformats.org/spreadsheetml/2006/main" xmlns:r="http://schemas.openxmlformats.org/officeDocument/2006/relationships">
  <dimension ref="B2:Y56"/>
  <sheetViews>
    <sheetView zoomScale="90" zoomScaleNormal="90" zoomScalePageLayoutView="0" workbookViewId="0" topLeftCell="A40">
      <selection activeCell="E45" sqref="E45:M47"/>
    </sheetView>
  </sheetViews>
  <sheetFormatPr defaultColWidth="9.140625" defaultRowHeight="15"/>
  <cols>
    <col min="1" max="1" width="9.140625" style="1" customWidth="1"/>
    <col min="2" max="2" width="8.28125" style="1" customWidth="1"/>
    <col min="3" max="3" width="35.00390625" style="1" customWidth="1"/>
    <col min="4" max="4" width="38.28125" style="1" customWidth="1"/>
    <col min="5" max="5" width="12.28125" style="1" customWidth="1"/>
    <col min="6" max="6" width="10.421875" style="1" bestFit="1" customWidth="1"/>
    <col min="7" max="7" width="5.00390625" style="1" hidden="1" customWidth="1"/>
    <col min="8" max="8" width="6.00390625" style="1" hidden="1" customWidth="1"/>
    <col min="9" max="9" width="7.7109375" style="1" hidden="1" customWidth="1"/>
    <col min="10" max="10" width="6.57421875" style="1" hidden="1" customWidth="1"/>
    <col min="11" max="11" width="11.28125" style="1" customWidth="1"/>
    <col min="12" max="12" width="10.28125" style="1" customWidth="1"/>
    <col min="13" max="13" width="10.140625" style="1" customWidth="1"/>
    <col min="14" max="14" width="14.421875" style="1" customWidth="1"/>
    <col min="15" max="15" width="20.28125" style="1" customWidth="1"/>
    <col min="16" max="16" width="8.28125" style="1" bestFit="1" customWidth="1"/>
    <col min="17" max="17" width="9.140625" style="1" bestFit="1" customWidth="1"/>
    <col min="18" max="18" width="3.421875" style="1" bestFit="1" customWidth="1"/>
    <col min="19" max="19" width="9.57421875" style="1" bestFit="1" customWidth="1"/>
    <col min="20" max="20" width="11.28125" style="1" bestFit="1" customWidth="1"/>
    <col min="21" max="21" width="10.8515625" style="1" customWidth="1"/>
    <col min="22" max="22" width="14.57421875" style="1" bestFit="1" customWidth="1"/>
    <col min="23" max="23" width="27.8515625" style="1" customWidth="1"/>
    <col min="24" max="24" width="31.57421875" style="1" hidden="1" customWidth="1"/>
    <col min="25" max="25" width="12.140625" style="1" customWidth="1"/>
    <col min="26" max="16384" width="9.140625" style="1" customWidth="1"/>
  </cols>
  <sheetData>
    <row r="2" spans="2:25" ht="21" customHeight="1">
      <c r="B2" s="919" t="s">
        <v>201</v>
      </c>
      <c r="C2" s="919"/>
      <c r="D2" s="919"/>
      <c r="E2" s="919"/>
      <c r="F2" s="919"/>
      <c r="G2" s="919"/>
      <c r="H2" s="919"/>
      <c r="I2" s="919"/>
      <c r="J2" s="919"/>
      <c r="K2" s="919"/>
      <c r="L2" s="919"/>
      <c r="M2" s="919"/>
      <c r="N2" s="919"/>
      <c r="O2" s="919"/>
      <c r="P2" s="919"/>
      <c r="Q2" s="919"/>
      <c r="R2" s="919"/>
      <c r="S2" s="919"/>
      <c r="T2" s="919"/>
      <c r="U2" s="919"/>
      <c r="V2" s="919"/>
      <c r="W2" s="919"/>
      <c r="X2" s="919"/>
      <c r="Y2" s="919"/>
    </row>
    <row r="3" spans="2:25" ht="21.75" customHeight="1">
      <c r="B3" s="953" t="s">
        <v>712</v>
      </c>
      <c r="C3" s="921"/>
      <c r="D3" s="921"/>
      <c r="E3" s="921"/>
      <c r="F3" s="921"/>
      <c r="G3" s="921"/>
      <c r="H3" s="921"/>
      <c r="I3" s="921"/>
      <c r="J3" s="921"/>
      <c r="K3" s="921"/>
      <c r="L3" s="921"/>
      <c r="M3" s="921"/>
      <c r="N3" s="921"/>
      <c r="O3" s="921"/>
      <c r="P3" s="921"/>
      <c r="Q3" s="921"/>
      <c r="R3" s="921"/>
      <c r="S3" s="921"/>
      <c r="T3" s="921"/>
      <c r="U3" s="921"/>
      <c r="V3" s="921"/>
      <c r="W3" s="921"/>
      <c r="X3" s="921"/>
      <c r="Y3" s="921"/>
    </row>
    <row r="4" spans="2:25" ht="20.25" customHeight="1">
      <c r="B4" s="921" t="s">
        <v>713</v>
      </c>
      <c r="C4" s="921"/>
      <c r="D4" s="921"/>
      <c r="E4" s="921"/>
      <c r="F4" s="921"/>
      <c r="G4" s="921"/>
      <c r="H4" s="921"/>
      <c r="I4" s="921"/>
      <c r="J4" s="921"/>
      <c r="K4" s="921"/>
      <c r="L4" s="921"/>
      <c r="M4" s="921"/>
      <c r="N4" s="921"/>
      <c r="O4" s="921"/>
      <c r="P4" s="921"/>
      <c r="Q4" s="921"/>
      <c r="R4" s="921"/>
      <c r="S4" s="921"/>
      <c r="T4" s="921"/>
      <c r="U4" s="921"/>
      <c r="V4" s="921"/>
      <c r="W4" s="921"/>
      <c r="X4" s="921"/>
      <c r="Y4" s="921"/>
    </row>
    <row r="5" spans="2:25" ht="24"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15.75" customHeight="1">
      <c r="B6" s="919"/>
      <c r="C6" s="919"/>
      <c r="D6" s="919"/>
      <c r="E6" s="919" t="s">
        <v>654</v>
      </c>
      <c r="F6" s="919" t="s">
        <v>838</v>
      </c>
      <c r="G6" s="919" t="s">
        <v>5</v>
      </c>
      <c r="H6" s="919" t="s">
        <v>6</v>
      </c>
      <c r="I6" s="919" t="s">
        <v>7</v>
      </c>
      <c r="J6" s="919" t="s">
        <v>8</v>
      </c>
      <c r="K6" s="919"/>
      <c r="L6" s="919" t="s">
        <v>838</v>
      </c>
      <c r="M6" s="919" t="s">
        <v>654</v>
      </c>
      <c r="N6" s="919"/>
      <c r="O6" s="920" t="s">
        <v>658</v>
      </c>
      <c r="P6" s="920" t="s">
        <v>659</v>
      </c>
      <c r="Q6" s="920" t="s">
        <v>660</v>
      </c>
      <c r="R6" s="920" t="s">
        <v>662</v>
      </c>
      <c r="S6" s="920" t="s">
        <v>663</v>
      </c>
      <c r="T6" s="920" t="s">
        <v>664</v>
      </c>
      <c r="U6" s="920" t="s">
        <v>665</v>
      </c>
      <c r="V6" s="920" t="s">
        <v>666</v>
      </c>
      <c r="W6" s="920"/>
      <c r="X6" s="920"/>
      <c r="Y6" s="919"/>
    </row>
    <row r="7" spans="2:25" ht="15.75">
      <c r="B7" s="919"/>
      <c r="C7" s="919"/>
      <c r="D7" s="919"/>
      <c r="E7" s="919"/>
      <c r="F7" s="919"/>
      <c r="G7" s="919"/>
      <c r="H7" s="919"/>
      <c r="I7" s="919"/>
      <c r="J7" s="919"/>
      <c r="K7" s="919"/>
      <c r="L7" s="919"/>
      <c r="M7" s="919"/>
      <c r="N7" s="919"/>
      <c r="O7" s="920"/>
      <c r="P7" s="920"/>
      <c r="Q7" s="920"/>
      <c r="R7" s="920"/>
      <c r="S7" s="920"/>
      <c r="T7" s="920"/>
      <c r="U7" s="920"/>
      <c r="V7" s="920"/>
      <c r="W7" s="920"/>
      <c r="X7" s="920"/>
      <c r="Y7" s="919"/>
    </row>
    <row r="8" spans="2:25" ht="65.25" customHeight="1">
      <c r="B8" s="988">
        <f>1+'[1] Prioridade IV Aceleração'!B153</f>
        <v>115</v>
      </c>
      <c r="C8" s="142" t="s">
        <v>181</v>
      </c>
      <c r="D8" s="25" t="s">
        <v>182</v>
      </c>
      <c r="E8" s="157">
        <v>2</v>
      </c>
      <c r="F8" s="157"/>
      <c r="G8" s="137"/>
      <c r="H8" s="137"/>
      <c r="I8" s="137"/>
      <c r="J8" s="137">
        <v>2</v>
      </c>
      <c r="K8" s="137"/>
      <c r="L8" s="156"/>
      <c r="M8" s="156"/>
      <c r="N8" s="24"/>
      <c r="O8" s="138"/>
      <c r="P8" s="138"/>
      <c r="Q8" s="138"/>
      <c r="R8" s="138"/>
      <c r="S8" s="138"/>
      <c r="T8" s="138"/>
      <c r="U8" s="138"/>
      <c r="V8" s="138"/>
      <c r="W8" s="170"/>
      <c r="X8" s="138"/>
      <c r="Y8" s="137" t="s">
        <v>183</v>
      </c>
    </row>
    <row r="9" spans="2:25" ht="94.5" customHeight="1">
      <c r="B9" s="924"/>
      <c r="C9" s="24" t="s">
        <v>184</v>
      </c>
      <c r="D9" s="25" t="s">
        <v>185</v>
      </c>
      <c r="E9" s="157">
        <v>2</v>
      </c>
      <c r="F9" s="157"/>
      <c r="G9" s="137"/>
      <c r="H9" s="137"/>
      <c r="I9" s="137"/>
      <c r="J9" s="137">
        <v>2</v>
      </c>
      <c r="K9" s="137"/>
      <c r="L9" s="156"/>
      <c r="M9" s="156"/>
      <c r="N9" s="26"/>
      <c r="O9" s="138"/>
      <c r="P9" s="138"/>
      <c r="Q9" s="138"/>
      <c r="R9" s="138"/>
      <c r="S9" s="138"/>
      <c r="T9" s="138"/>
      <c r="U9" s="138"/>
      <c r="V9" s="138"/>
      <c r="W9" s="170"/>
      <c r="X9" s="138"/>
      <c r="Y9" s="137" t="s">
        <v>183</v>
      </c>
    </row>
    <row r="10" spans="2:25" ht="95.25" customHeight="1">
      <c r="B10" s="924"/>
      <c r="C10" s="138" t="s">
        <v>186</v>
      </c>
      <c r="D10" s="138" t="s">
        <v>540</v>
      </c>
      <c r="E10" s="137">
        <v>1</v>
      </c>
      <c r="F10" s="137"/>
      <c r="G10" s="156"/>
      <c r="H10" s="137"/>
      <c r="I10" s="137"/>
      <c r="J10" s="137">
        <v>1</v>
      </c>
      <c r="K10" s="137"/>
      <c r="L10" s="156"/>
      <c r="M10" s="156"/>
      <c r="N10" s="142"/>
      <c r="O10" s="138"/>
      <c r="P10" s="138"/>
      <c r="Q10" s="138"/>
      <c r="R10" s="138"/>
      <c r="S10" s="138"/>
      <c r="T10" s="138"/>
      <c r="U10" s="138"/>
      <c r="V10" s="138"/>
      <c r="W10" s="170"/>
      <c r="X10" s="138"/>
      <c r="Y10" s="137" t="s">
        <v>183</v>
      </c>
    </row>
    <row r="11" spans="2:25" ht="88.5" customHeight="1">
      <c r="B11" s="18">
        <f>1+B8</f>
        <v>116</v>
      </c>
      <c r="C11" s="138" t="s">
        <v>539</v>
      </c>
      <c r="D11" s="138" t="s">
        <v>541</v>
      </c>
      <c r="E11" s="137">
        <v>5</v>
      </c>
      <c r="F11" s="137"/>
      <c r="G11" s="137"/>
      <c r="H11" s="137"/>
      <c r="I11" s="137"/>
      <c r="J11" s="137">
        <v>5</v>
      </c>
      <c r="K11" s="137"/>
      <c r="L11" s="156"/>
      <c r="M11" s="156"/>
      <c r="N11" s="142"/>
      <c r="O11" s="138"/>
      <c r="P11" s="138"/>
      <c r="Q11" s="138"/>
      <c r="R11" s="138"/>
      <c r="S11" s="138"/>
      <c r="T11" s="138"/>
      <c r="U11" s="138"/>
      <c r="V11" s="138"/>
      <c r="W11" s="17"/>
      <c r="X11" s="138"/>
      <c r="Y11" s="137" t="s">
        <v>183</v>
      </c>
    </row>
    <row r="12" spans="2:25" ht="23.25" customHeight="1">
      <c r="B12" s="919" t="s">
        <v>201</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row>
    <row r="13" spans="2:25" ht="21.75" customHeight="1">
      <c r="B13" s="953" t="s">
        <v>187</v>
      </c>
      <c r="C13" s="921"/>
      <c r="D13" s="921"/>
      <c r="E13" s="921"/>
      <c r="F13" s="921"/>
      <c r="G13" s="921"/>
      <c r="H13" s="921"/>
      <c r="I13" s="921"/>
      <c r="J13" s="921"/>
      <c r="K13" s="921"/>
      <c r="L13" s="921"/>
      <c r="M13" s="921"/>
      <c r="N13" s="921"/>
      <c r="O13" s="921"/>
      <c r="P13" s="921"/>
      <c r="Q13" s="921"/>
      <c r="R13" s="921"/>
      <c r="S13" s="921"/>
      <c r="T13" s="921"/>
      <c r="U13" s="921"/>
      <c r="V13" s="921"/>
      <c r="W13" s="921"/>
      <c r="X13" s="921"/>
      <c r="Y13" s="921"/>
    </row>
    <row r="14" spans="2:25" ht="21.75" customHeight="1">
      <c r="B14" s="921" t="s">
        <v>714</v>
      </c>
      <c r="C14" s="921"/>
      <c r="D14" s="921"/>
      <c r="E14" s="921"/>
      <c r="F14" s="921"/>
      <c r="G14" s="921"/>
      <c r="H14" s="921"/>
      <c r="I14" s="921"/>
      <c r="J14" s="921"/>
      <c r="K14" s="921"/>
      <c r="L14" s="921"/>
      <c r="M14" s="921"/>
      <c r="N14" s="921"/>
      <c r="O14" s="921"/>
      <c r="P14" s="921"/>
      <c r="Q14" s="921"/>
      <c r="R14" s="921"/>
      <c r="S14" s="921"/>
      <c r="T14" s="921"/>
      <c r="U14" s="921"/>
      <c r="V14" s="921"/>
      <c r="W14" s="921"/>
      <c r="X14" s="921"/>
      <c r="Y14" s="921"/>
    </row>
    <row r="15" spans="2:25" ht="29.25" customHeight="1">
      <c r="B15" s="919" t="s">
        <v>0</v>
      </c>
      <c r="C15" s="919" t="s">
        <v>1</v>
      </c>
      <c r="D15" s="919" t="s">
        <v>2</v>
      </c>
      <c r="E15" s="919" t="s">
        <v>133</v>
      </c>
      <c r="F15" s="919"/>
      <c r="G15" s="919" t="s">
        <v>504</v>
      </c>
      <c r="H15" s="919"/>
      <c r="I15" s="919"/>
      <c r="J15" s="919"/>
      <c r="K15" s="919" t="s">
        <v>656</v>
      </c>
      <c r="L15" s="919" t="s">
        <v>657</v>
      </c>
      <c r="M15" s="919"/>
      <c r="N15" s="919" t="s">
        <v>3</v>
      </c>
      <c r="O15" s="920" t="s">
        <v>32</v>
      </c>
      <c r="P15" s="920"/>
      <c r="Q15" s="920"/>
      <c r="R15" s="920" t="s">
        <v>661</v>
      </c>
      <c r="S15" s="920"/>
      <c r="T15" s="920"/>
      <c r="U15" s="920"/>
      <c r="V15" s="920"/>
      <c r="W15" s="920" t="s">
        <v>667</v>
      </c>
      <c r="X15" s="920" t="s">
        <v>668</v>
      </c>
      <c r="Y15" s="919" t="s">
        <v>4</v>
      </c>
    </row>
    <row r="16" spans="2:25" ht="15.75" customHeight="1">
      <c r="B16" s="919"/>
      <c r="C16" s="919"/>
      <c r="D16" s="919"/>
      <c r="E16" s="919" t="s">
        <v>654</v>
      </c>
      <c r="F16" s="919" t="s">
        <v>838</v>
      </c>
      <c r="G16" s="919" t="s">
        <v>5</v>
      </c>
      <c r="H16" s="919" t="s">
        <v>6</v>
      </c>
      <c r="I16" s="919" t="s">
        <v>7</v>
      </c>
      <c r="J16" s="919" t="s">
        <v>8</v>
      </c>
      <c r="K16" s="919"/>
      <c r="L16" s="919" t="s">
        <v>838</v>
      </c>
      <c r="M16" s="919" t="s">
        <v>654</v>
      </c>
      <c r="N16" s="919"/>
      <c r="O16" s="920" t="s">
        <v>658</v>
      </c>
      <c r="P16" s="920" t="s">
        <v>659</v>
      </c>
      <c r="Q16" s="920" t="s">
        <v>660</v>
      </c>
      <c r="R16" s="920" t="s">
        <v>662</v>
      </c>
      <c r="S16" s="920" t="s">
        <v>663</v>
      </c>
      <c r="T16" s="920" t="s">
        <v>664</v>
      </c>
      <c r="U16" s="920" t="s">
        <v>665</v>
      </c>
      <c r="V16" s="920" t="s">
        <v>666</v>
      </c>
      <c r="W16" s="920"/>
      <c r="X16" s="920"/>
      <c r="Y16" s="919"/>
    </row>
    <row r="17" spans="2:25" ht="15.75">
      <c r="B17" s="919"/>
      <c r="C17" s="919"/>
      <c r="D17" s="919"/>
      <c r="E17" s="919"/>
      <c r="F17" s="919"/>
      <c r="G17" s="919"/>
      <c r="H17" s="919"/>
      <c r="I17" s="919"/>
      <c r="J17" s="919"/>
      <c r="K17" s="919"/>
      <c r="L17" s="919"/>
      <c r="M17" s="919"/>
      <c r="N17" s="919"/>
      <c r="O17" s="920"/>
      <c r="P17" s="920"/>
      <c r="Q17" s="920"/>
      <c r="R17" s="920"/>
      <c r="S17" s="920"/>
      <c r="T17" s="920"/>
      <c r="U17" s="920"/>
      <c r="V17" s="920"/>
      <c r="W17" s="920"/>
      <c r="X17" s="920"/>
      <c r="Y17" s="919"/>
    </row>
    <row r="18" spans="2:25" ht="66.75" customHeight="1">
      <c r="B18" s="18">
        <f>1+B11</f>
        <v>117</v>
      </c>
      <c r="C18" s="142" t="s">
        <v>188</v>
      </c>
      <c r="D18" s="24" t="s">
        <v>189</v>
      </c>
      <c r="E18" s="55">
        <v>51000</v>
      </c>
      <c r="F18" s="32"/>
      <c r="G18" s="27"/>
      <c r="H18" s="27"/>
      <c r="I18" s="27">
        <v>25000</v>
      </c>
      <c r="J18" s="55">
        <v>26000</v>
      </c>
      <c r="K18" s="35"/>
      <c r="L18" s="303"/>
      <c r="M18" s="303"/>
      <c r="N18" s="49"/>
      <c r="O18" s="17"/>
      <c r="P18" s="17"/>
      <c r="Q18" s="17"/>
      <c r="R18" s="17"/>
      <c r="S18" s="17"/>
      <c r="T18" s="17"/>
      <c r="U18" s="17"/>
      <c r="V18" s="17"/>
      <c r="W18" s="17"/>
      <c r="X18" s="138"/>
      <c r="Y18" s="142" t="s">
        <v>183</v>
      </c>
    </row>
    <row r="19" spans="2:25" ht="62.25" customHeight="1">
      <c r="B19" s="18">
        <f>1+B18</f>
        <v>118</v>
      </c>
      <c r="C19" s="142" t="s">
        <v>370</v>
      </c>
      <c r="D19" s="24" t="s">
        <v>542</v>
      </c>
      <c r="E19" s="55">
        <v>3</v>
      </c>
      <c r="F19" s="55">
        <f>+G19+H19</f>
        <v>2</v>
      </c>
      <c r="G19" s="27"/>
      <c r="H19" s="137">
        <v>2</v>
      </c>
      <c r="I19" s="137"/>
      <c r="J19" s="137">
        <v>1</v>
      </c>
      <c r="K19" s="51"/>
      <c r="L19" s="304"/>
      <c r="M19" s="304"/>
      <c r="N19" s="49"/>
      <c r="O19" s="17"/>
      <c r="P19" s="17"/>
      <c r="Q19" s="17"/>
      <c r="R19" s="17"/>
      <c r="S19" s="17"/>
      <c r="T19" s="17"/>
      <c r="U19" s="17"/>
      <c r="V19" s="17"/>
      <c r="W19" s="17"/>
      <c r="X19" s="138"/>
      <c r="Y19" s="142" t="s">
        <v>183</v>
      </c>
    </row>
    <row r="20" spans="2:25" ht="63" customHeight="1">
      <c r="B20" s="18">
        <f>1+B19</f>
        <v>119</v>
      </c>
      <c r="C20" s="138" t="s">
        <v>325</v>
      </c>
      <c r="D20" s="140" t="s">
        <v>190</v>
      </c>
      <c r="E20" s="162">
        <v>43500</v>
      </c>
      <c r="F20" s="55">
        <f>+G20+H20</f>
        <v>33500</v>
      </c>
      <c r="G20" s="162">
        <v>8000</v>
      </c>
      <c r="H20" s="162">
        <v>25500</v>
      </c>
      <c r="I20" s="162">
        <v>10000</v>
      </c>
      <c r="J20" s="162"/>
      <c r="K20" s="174"/>
      <c r="L20" s="8"/>
      <c r="M20" s="246"/>
      <c r="N20" s="49"/>
      <c r="O20" s="17"/>
      <c r="P20" s="17"/>
      <c r="Q20" s="17"/>
      <c r="R20" s="17"/>
      <c r="S20" s="17"/>
      <c r="T20" s="17"/>
      <c r="U20" s="17"/>
      <c r="V20" s="17"/>
      <c r="W20" s="17"/>
      <c r="X20" s="138"/>
      <c r="Y20" s="142" t="s">
        <v>94</v>
      </c>
    </row>
    <row r="21" spans="2:25" ht="15.75">
      <c r="B21" s="919" t="s">
        <v>201</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row>
    <row r="22" spans="2:25" ht="42.75" customHeight="1">
      <c r="B22" s="953" t="s">
        <v>715</v>
      </c>
      <c r="C22" s="921"/>
      <c r="D22" s="921"/>
      <c r="E22" s="921"/>
      <c r="F22" s="921"/>
      <c r="G22" s="921"/>
      <c r="H22" s="921"/>
      <c r="I22" s="921"/>
      <c r="J22" s="921"/>
      <c r="K22" s="921"/>
      <c r="L22" s="921"/>
      <c r="M22" s="921"/>
      <c r="N22" s="921"/>
      <c r="O22" s="921"/>
      <c r="P22" s="921"/>
      <c r="Q22" s="921"/>
      <c r="R22" s="921"/>
      <c r="S22" s="921"/>
      <c r="T22" s="921"/>
      <c r="U22" s="921"/>
      <c r="V22" s="921"/>
      <c r="W22" s="921"/>
      <c r="X22" s="921"/>
      <c r="Y22" s="921"/>
    </row>
    <row r="23" spans="2:25" ht="20.25" customHeight="1">
      <c r="B23" s="921" t="s">
        <v>716</v>
      </c>
      <c r="C23" s="921"/>
      <c r="D23" s="921"/>
      <c r="E23" s="921"/>
      <c r="F23" s="921"/>
      <c r="G23" s="921"/>
      <c r="H23" s="921"/>
      <c r="I23" s="921"/>
      <c r="J23" s="921"/>
      <c r="K23" s="921"/>
      <c r="L23" s="921"/>
      <c r="M23" s="921"/>
      <c r="N23" s="921"/>
      <c r="O23" s="921"/>
      <c r="P23" s="921"/>
      <c r="Q23" s="921"/>
      <c r="R23" s="921"/>
      <c r="S23" s="921"/>
      <c r="T23" s="921"/>
      <c r="U23" s="921"/>
      <c r="V23" s="921"/>
      <c r="W23" s="921"/>
      <c r="X23" s="921"/>
      <c r="Y23" s="921"/>
    </row>
    <row r="24" spans="2:25" ht="15.75" customHeight="1">
      <c r="B24" s="919" t="s">
        <v>0</v>
      </c>
      <c r="C24" s="919" t="s">
        <v>1</v>
      </c>
      <c r="D24" s="919" t="s">
        <v>2</v>
      </c>
      <c r="E24" s="919" t="s">
        <v>133</v>
      </c>
      <c r="F24" s="919"/>
      <c r="G24" s="919" t="s">
        <v>504</v>
      </c>
      <c r="H24" s="919"/>
      <c r="I24" s="919"/>
      <c r="J24" s="919"/>
      <c r="K24" s="919" t="s">
        <v>656</v>
      </c>
      <c r="L24" s="919" t="s">
        <v>657</v>
      </c>
      <c r="M24" s="919"/>
      <c r="N24" s="919" t="s">
        <v>3</v>
      </c>
      <c r="O24" s="920" t="s">
        <v>32</v>
      </c>
      <c r="P24" s="920"/>
      <c r="Q24" s="920"/>
      <c r="R24" s="920" t="s">
        <v>661</v>
      </c>
      <c r="S24" s="920"/>
      <c r="T24" s="920"/>
      <c r="U24" s="920"/>
      <c r="V24" s="920"/>
      <c r="W24" s="920" t="s">
        <v>667</v>
      </c>
      <c r="X24" s="920" t="s">
        <v>668</v>
      </c>
      <c r="Y24" s="919" t="s">
        <v>4</v>
      </c>
    </row>
    <row r="25" spans="2:25" ht="15.75" customHeight="1">
      <c r="B25" s="919"/>
      <c r="C25" s="919"/>
      <c r="D25" s="919"/>
      <c r="E25" s="919" t="s">
        <v>654</v>
      </c>
      <c r="F25" s="919" t="s">
        <v>838</v>
      </c>
      <c r="G25" s="919" t="s">
        <v>5</v>
      </c>
      <c r="H25" s="919" t="s">
        <v>6</v>
      </c>
      <c r="I25" s="919" t="s">
        <v>7</v>
      </c>
      <c r="J25" s="919" t="s">
        <v>8</v>
      </c>
      <c r="K25" s="919"/>
      <c r="L25" s="919" t="s">
        <v>838</v>
      </c>
      <c r="M25" s="919" t="s">
        <v>654</v>
      </c>
      <c r="N25" s="919"/>
      <c r="O25" s="920" t="s">
        <v>658</v>
      </c>
      <c r="P25" s="920" t="s">
        <v>659</v>
      </c>
      <c r="Q25" s="920" t="s">
        <v>660</v>
      </c>
      <c r="R25" s="920" t="s">
        <v>662</v>
      </c>
      <c r="S25" s="920" t="s">
        <v>663</v>
      </c>
      <c r="T25" s="920" t="s">
        <v>664</v>
      </c>
      <c r="U25" s="920" t="s">
        <v>665</v>
      </c>
      <c r="V25" s="920" t="s">
        <v>666</v>
      </c>
      <c r="W25" s="920"/>
      <c r="X25" s="920"/>
      <c r="Y25" s="919"/>
    </row>
    <row r="26" spans="2:25" ht="15.75">
      <c r="B26" s="919"/>
      <c r="C26" s="919"/>
      <c r="D26" s="919"/>
      <c r="E26" s="919"/>
      <c r="F26" s="919"/>
      <c r="G26" s="919"/>
      <c r="H26" s="919"/>
      <c r="I26" s="919"/>
      <c r="J26" s="919"/>
      <c r="K26" s="919"/>
      <c r="L26" s="919"/>
      <c r="M26" s="919"/>
      <c r="N26" s="919"/>
      <c r="O26" s="920"/>
      <c r="P26" s="920"/>
      <c r="Q26" s="920"/>
      <c r="R26" s="920"/>
      <c r="S26" s="920"/>
      <c r="T26" s="920"/>
      <c r="U26" s="920"/>
      <c r="V26" s="920"/>
      <c r="W26" s="920"/>
      <c r="X26" s="920"/>
      <c r="Y26" s="919"/>
    </row>
    <row r="27" spans="2:25" ht="68.25" customHeight="1">
      <c r="B27" s="174">
        <f>1+B20</f>
        <v>120</v>
      </c>
      <c r="C27" s="142" t="s">
        <v>191</v>
      </c>
      <c r="D27" s="140" t="s">
        <v>192</v>
      </c>
      <c r="E27" s="137">
        <v>2</v>
      </c>
      <c r="F27" s="137"/>
      <c r="G27" s="144"/>
      <c r="H27" s="184"/>
      <c r="I27" s="33">
        <v>1</v>
      </c>
      <c r="J27" s="33">
        <v>1</v>
      </c>
      <c r="K27" s="56"/>
      <c r="L27" s="242"/>
      <c r="M27" s="242"/>
      <c r="N27" s="49"/>
      <c r="O27" s="17"/>
      <c r="P27" s="17"/>
      <c r="Q27" s="17"/>
      <c r="R27" s="17"/>
      <c r="S27" s="17"/>
      <c r="T27" s="17"/>
      <c r="U27" s="17"/>
      <c r="V27" s="17"/>
      <c r="W27" s="17"/>
      <c r="X27" s="138"/>
      <c r="Y27" s="137" t="s">
        <v>183</v>
      </c>
    </row>
    <row r="28" spans="2:25" ht="69" customHeight="1">
      <c r="B28" s="174">
        <f>1+B27</f>
        <v>121</v>
      </c>
      <c r="C28" s="138" t="s">
        <v>193</v>
      </c>
      <c r="D28" s="140" t="s">
        <v>337</v>
      </c>
      <c r="E28" s="185" t="s">
        <v>338</v>
      </c>
      <c r="F28" s="185"/>
      <c r="G28" s="46"/>
      <c r="H28" s="46"/>
      <c r="I28" s="46"/>
      <c r="J28" s="185" t="s">
        <v>338</v>
      </c>
      <c r="K28" s="305"/>
      <c r="L28" s="306"/>
      <c r="M28" s="306"/>
      <c r="N28" s="17"/>
      <c r="O28" s="17"/>
      <c r="P28" s="17"/>
      <c r="Q28" s="17"/>
      <c r="R28" s="17"/>
      <c r="S28" s="17"/>
      <c r="T28" s="17"/>
      <c r="U28" s="17"/>
      <c r="V28" s="17"/>
      <c r="W28" s="17"/>
      <c r="X28" s="138"/>
      <c r="Y28" s="137" t="s">
        <v>183</v>
      </c>
    </row>
    <row r="29" spans="2:25" ht="25.5" customHeight="1">
      <c r="B29" s="919" t="s">
        <v>201</v>
      </c>
      <c r="C29" s="919"/>
      <c r="D29" s="919"/>
      <c r="E29" s="919"/>
      <c r="F29" s="919"/>
      <c r="G29" s="919"/>
      <c r="H29" s="919"/>
      <c r="I29" s="919"/>
      <c r="J29" s="919"/>
      <c r="K29" s="919"/>
      <c r="L29" s="919"/>
      <c r="M29" s="919"/>
      <c r="N29" s="919"/>
      <c r="O29" s="919"/>
      <c r="P29" s="919"/>
      <c r="Q29" s="919"/>
      <c r="R29" s="919"/>
      <c r="S29" s="919"/>
      <c r="T29" s="919"/>
      <c r="U29" s="919"/>
      <c r="V29" s="919"/>
      <c r="W29" s="919"/>
      <c r="X29" s="919"/>
      <c r="Y29" s="919"/>
    </row>
    <row r="30" spans="2:25" ht="21.75" customHeight="1">
      <c r="B30" s="953" t="s">
        <v>715</v>
      </c>
      <c r="C30" s="921"/>
      <c r="D30" s="921"/>
      <c r="E30" s="921"/>
      <c r="F30" s="921"/>
      <c r="G30" s="921"/>
      <c r="H30" s="921"/>
      <c r="I30" s="921"/>
      <c r="J30" s="921"/>
      <c r="K30" s="921"/>
      <c r="L30" s="921"/>
      <c r="M30" s="921"/>
      <c r="N30" s="921"/>
      <c r="O30" s="921"/>
      <c r="P30" s="921"/>
      <c r="Q30" s="921"/>
      <c r="R30" s="921"/>
      <c r="S30" s="921"/>
      <c r="T30" s="921"/>
      <c r="U30" s="921"/>
      <c r="V30" s="921"/>
      <c r="W30" s="921"/>
      <c r="X30" s="921"/>
      <c r="Y30" s="921"/>
    </row>
    <row r="31" spans="2:25" ht="21" customHeight="1">
      <c r="B31" s="921" t="s">
        <v>716</v>
      </c>
      <c r="C31" s="921"/>
      <c r="D31" s="921"/>
      <c r="E31" s="921"/>
      <c r="F31" s="921"/>
      <c r="G31" s="921"/>
      <c r="H31" s="921"/>
      <c r="I31" s="921"/>
      <c r="J31" s="921"/>
      <c r="K31" s="921"/>
      <c r="L31" s="921"/>
      <c r="M31" s="921"/>
      <c r="N31" s="921"/>
      <c r="O31" s="921"/>
      <c r="P31" s="921"/>
      <c r="Q31" s="921"/>
      <c r="R31" s="921"/>
      <c r="S31" s="921"/>
      <c r="T31" s="921"/>
      <c r="U31" s="921"/>
      <c r="V31" s="921"/>
      <c r="W31" s="921"/>
      <c r="X31" s="921"/>
      <c r="Y31" s="921"/>
    </row>
    <row r="32" spans="2:25" ht="44.25" customHeight="1">
      <c r="B32" s="919" t="s">
        <v>0</v>
      </c>
      <c r="C32" s="919" t="s">
        <v>1</v>
      </c>
      <c r="D32" s="919" t="s">
        <v>2</v>
      </c>
      <c r="E32" s="919" t="s">
        <v>133</v>
      </c>
      <c r="F32" s="919"/>
      <c r="G32" s="919" t="s">
        <v>504</v>
      </c>
      <c r="H32" s="919"/>
      <c r="I32" s="919"/>
      <c r="J32" s="919"/>
      <c r="K32" s="919" t="s">
        <v>656</v>
      </c>
      <c r="L32" s="919" t="s">
        <v>657</v>
      </c>
      <c r="M32" s="919"/>
      <c r="N32" s="919" t="s">
        <v>3</v>
      </c>
      <c r="O32" s="920" t="s">
        <v>32</v>
      </c>
      <c r="P32" s="920"/>
      <c r="Q32" s="920"/>
      <c r="R32" s="920" t="s">
        <v>661</v>
      </c>
      <c r="S32" s="920"/>
      <c r="T32" s="920"/>
      <c r="U32" s="920"/>
      <c r="V32" s="920"/>
      <c r="W32" s="920" t="s">
        <v>667</v>
      </c>
      <c r="X32" s="920" t="s">
        <v>668</v>
      </c>
      <c r="Y32" s="919" t="s">
        <v>4</v>
      </c>
    </row>
    <row r="33" spans="2:25" ht="15.75" customHeight="1">
      <c r="B33" s="919"/>
      <c r="C33" s="919"/>
      <c r="D33" s="919"/>
      <c r="E33" s="919" t="s">
        <v>654</v>
      </c>
      <c r="F33" s="919" t="s">
        <v>838</v>
      </c>
      <c r="G33" s="919" t="s">
        <v>5</v>
      </c>
      <c r="H33" s="919" t="s">
        <v>6</v>
      </c>
      <c r="I33" s="919" t="s">
        <v>7</v>
      </c>
      <c r="J33" s="919" t="s">
        <v>8</v>
      </c>
      <c r="K33" s="919"/>
      <c r="L33" s="919" t="s">
        <v>838</v>
      </c>
      <c r="M33" s="919" t="s">
        <v>654</v>
      </c>
      <c r="N33" s="919"/>
      <c r="O33" s="920" t="s">
        <v>658</v>
      </c>
      <c r="P33" s="920" t="s">
        <v>659</v>
      </c>
      <c r="Q33" s="920" t="s">
        <v>660</v>
      </c>
      <c r="R33" s="920" t="s">
        <v>662</v>
      </c>
      <c r="S33" s="920" t="s">
        <v>663</v>
      </c>
      <c r="T33" s="920" t="s">
        <v>664</v>
      </c>
      <c r="U33" s="920" t="s">
        <v>665</v>
      </c>
      <c r="V33" s="920" t="s">
        <v>666</v>
      </c>
      <c r="W33" s="920"/>
      <c r="X33" s="920"/>
      <c r="Y33" s="919"/>
    </row>
    <row r="34" spans="2:25" ht="15.75">
      <c r="B34" s="919"/>
      <c r="C34" s="919"/>
      <c r="D34" s="919"/>
      <c r="E34" s="919"/>
      <c r="F34" s="919"/>
      <c r="G34" s="919"/>
      <c r="H34" s="919"/>
      <c r="I34" s="919"/>
      <c r="J34" s="919"/>
      <c r="K34" s="919"/>
      <c r="L34" s="919"/>
      <c r="M34" s="919"/>
      <c r="N34" s="919"/>
      <c r="O34" s="920"/>
      <c r="P34" s="920"/>
      <c r="Q34" s="920"/>
      <c r="R34" s="920"/>
      <c r="S34" s="920"/>
      <c r="T34" s="920"/>
      <c r="U34" s="920"/>
      <c r="V34" s="920"/>
      <c r="W34" s="920"/>
      <c r="X34" s="920"/>
      <c r="Y34" s="919"/>
    </row>
    <row r="35" spans="2:25" ht="72" customHeight="1">
      <c r="B35" s="149">
        <f>1+B28</f>
        <v>122</v>
      </c>
      <c r="C35" s="142" t="s">
        <v>262</v>
      </c>
      <c r="D35" s="137" t="s">
        <v>543</v>
      </c>
      <c r="E35" s="157">
        <v>414</v>
      </c>
      <c r="F35" s="157">
        <f>+G35+H35</f>
        <v>210</v>
      </c>
      <c r="G35" s="157">
        <v>100</v>
      </c>
      <c r="H35" s="157">
        <v>110</v>
      </c>
      <c r="I35" s="157">
        <v>110</v>
      </c>
      <c r="J35" s="157">
        <v>94</v>
      </c>
      <c r="K35" s="56"/>
      <c r="L35" s="240"/>
      <c r="M35" s="240"/>
      <c r="N35" s="49"/>
      <c r="O35" s="17"/>
      <c r="P35" s="17"/>
      <c r="Q35" s="17"/>
      <c r="R35" s="17"/>
      <c r="S35" s="17"/>
      <c r="T35" s="17"/>
      <c r="U35" s="17"/>
      <c r="V35" s="17"/>
      <c r="W35" s="97"/>
      <c r="X35" s="138"/>
      <c r="Y35" s="157" t="s">
        <v>102</v>
      </c>
    </row>
    <row r="36" spans="2:25" ht="48" customHeight="1">
      <c r="B36" s="949">
        <f>1+B35</f>
        <v>123</v>
      </c>
      <c r="C36" s="923" t="s">
        <v>545</v>
      </c>
      <c r="D36" s="138" t="s">
        <v>600</v>
      </c>
      <c r="E36" s="137" t="s">
        <v>684</v>
      </c>
      <c r="F36" s="157">
        <f aca="true" t="shared" si="0" ref="F36:F41">+G36+H36</f>
        <v>125</v>
      </c>
      <c r="G36" s="157">
        <v>50</v>
      </c>
      <c r="H36" s="157">
        <v>75</v>
      </c>
      <c r="I36" s="157">
        <v>75</v>
      </c>
      <c r="J36" s="157">
        <v>75</v>
      </c>
      <c r="K36" s="56"/>
      <c r="L36" s="240"/>
      <c r="M36" s="240"/>
      <c r="N36" s="284"/>
      <c r="O36" s="17"/>
      <c r="P36" s="17"/>
      <c r="Q36" s="17"/>
      <c r="R36" s="17"/>
      <c r="S36" s="17"/>
      <c r="T36" s="17"/>
      <c r="U36" s="17"/>
      <c r="V36" s="17"/>
      <c r="W36" s="96"/>
      <c r="X36" s="138"/>
      <c r="Y36" s="157" t="s">
        <v>102</v>
      </c>
    </row>
    <row r="37" spans="2:25" ht="48.75" customHeight="1">
      <c r="B37" s="928"/>
      <c r="C37" s="923"/>
      <c r="D37" s="138" t="s">
        <v>544</v>
      </c>
      <c r="E37" s="137" t="s">
        <v>263</v>
      </c>
      <c r="F37" s="157">
        <f t="shared" si="0"/>
        <v>160</v>
      </c>
      <c r="G37" s="157">
        <v>85</v>
      </c>
      <c r="H37" s="157">
        <v>75</v>
      </c>
      <c r="I37" s="157">
        <v>85</v>
      </c>
      <c r="J37" s="157">
        <v>85</v>
      </c>
      <c r="K37" s="56"/>
      <c r="L37" s="240"/>
      <c r="M37" s="240"/>
      <c r="N37" s="17"/>
      <c r="O37" s="17"/>
      <c r="P37" s="17"/>
      <c r="Q37" s="17"/>
      <c r="R37" s="17"/>
      <c r="S37" s="17"/>
      <c r="T37" s="17"/>
      <c r="U37" s="17"/>
      <c r="V37" s="17"/>
      <c r="W37" s="307"/>
      <c r="X37" s="138"/>
      <c r="Y37" s="157" t="s">
        <v>102</v>
      </c>
    </row>
    <row r="38" spans="2:25" ht="47.25" customHeight="1">
      <c r="B38" s="928"/>
      <c r="C38" s="923" t="s">
        <v>546</v>
      </c>
      <c r="D38" s="138" t="s">
        <v>547</v>
      </c>
      <c r="E38" s="157">
        <v>4</v>
      </c>
      <c r="F38" s="157">
        <f t="shared" si="0"/>
        <v>0</v>
      </c>
      <c r="G38" s="157"/>
      <c r="H38" s="157"/>
      <c r="I38" s="157">
        <v>4</v>
      </c>
      <c r="J38" s="157"/>
      <c r="K38" s="56"/>
      <c r="L38" s="242"/>
      <c r="M38" s="242"/>
      <c r="N38" s="17"/>
      <c r="O38" s="17"/>
      <c r="P38" s="17"/>
      <c r="Q38" s="17"/>
      <c r="R38" s="17"/>
      <c r="S38" s="17"/>
      <c r="T38" s="17"/>
      <c r="U38" s="17"/>
      <c r="V38" s="17"/>
      <c r="W38" s="17"/>
      <c r="X38" s="138"/>
      <c r="Y38" s="157" t="s">
        <v>102</v>
      </c>
    </row>
    <row r="39" spans="2:25" ht="48.75" customHeight="1">
      <c r="B39" s="928"/>
      <c r="C39" s="923"/>
      <c r="D39" s="138" t="s">
        <v>264</v>
      </c>
      <c r="E39" s="157">
        <v>8</v>
      </c>
      <c r="F39" s="157">
        <f t="shared" si="0"/>
        <v>0</v>
      </c>
      <c r="G39" s="157"/>
      <c r="H39" s="157"/>
      <c r="I39" s="157"/>
      <c r="J39" s="157">
        <v>8</v>
      </c>
      <c r="K39" s="56"/>
      <c r="L39" s="242"/>
      <c r="M39" s="242"/>
      <c r="N39" s="17"/>
      <c r="O39" s="17"/>
      <c r="P39" s="17"/>
      <c r="Q39" s="17"/>
      <c r="R39" s="17"/>
      <c r="S39" s="17"/>
      <c r="T39" s="17"/>
      <c r="U39" s="17"/>
      <c r="V39" s="17"/>
      <c r="W39" s="17"/>
      <c r="X39" s="138"/>
      <c r="Y39" s="157" t="s">
        <v>102</v>
      </c>
    </row>
    <row r="40" spans="2:25" ht="152.25" customHeight="1">
      <c r="B40" s="928"/>
      <c r="C40" s="923"/>
      <c r="D40" s="138" t="s">
        <v>265</v>
      </c>
      <c r="E40" s="157">
        <v>3</v>
      </c>
      <c r="F40" s="157">
        <f t="shared" si="0"/>
        <v>2</v>
      </c>
      <c r="G40" s="157">
        <v>2</v>
      </c>
      <c r="H40" s="157"/>
      <c r="I40" s="157"/>
      <c r="J40" s="157">
        <v>1</v>
      </c>
      <c r="K40" s="56"/>
      <c r="L40" s="240"/>
      <c r="M40" s="240"/>
      <c r="N40" s="17"/>
      <c r="O40" s="17"/>
      <c r="P40" s="17"/>
      <c r="Q40" s="17"/>
      <c r="R40" s="17"/>
      <c r="S40" s="17"/>
      <c r="T40" s="17"/>
      <c r="U40" s="17"/>
      <c r="V40" s="17"/>
      <c r="W40" s="307"/>
      <c r="X40" s="138"/>
      <c r="Y40" s="157" t="s">
        <v>102</v>
      </c>
    </row>
    <row r="41" spans="2:25" ht="140.25" customHeight="1">
      <c r="B41" s="162">
        <f>1+B36</f>
        <v>124</v>
      </c>
      <c r="C41" s="138" t="s">
        <v>302</v>
      </c>
      <c r="D41" s="57" t="s">
        <v>303</v>
      </c>
      <c r="E41" s="157">
        <v>20</v>
      </c>
      <c r="F41" s="157">
        <f t="shared" si="0"/>
        <v>9</v>
      </c>
      <c r="G41" s="157">
        <v>4</v>
      </c>
      <c r="H41" s="157">
        <v>5</v>
      </c>
      <c r="I41" s="157">
        <v>5</v>
      </c>
      <c r="J41" s="157">
        <v>6</v>
      </c>
      <c r="K41" s="56"/>
      <c r="L41" s="240"/>
      <c r="M41" s="248"/>
      <c r="N41" s="64"/>
      <c r="O41" s="17"/>
      <c r="P41" s="17"/>
      <c r="Q41" s="17"/>
      <c r="R41" s="17"/>
      <c r="S41" s="17"/>
      <c r="T41" s="308"/>
      <c r="U41" s="17"/>
      <c r="V41" s="17"/>
      <c r="W41" s="114"/>
      <c r="X41" s="138"/>
      <c r="Y41" s="157" t="s">
        <v>134</v>
      </c>
    </row>
    <row r="42" spans="2:25" ht="25.5" customHeight="1">
      <c r="B42" s="919" t="s">
        <v>201</v>
      </c>
      <c r="C42" s="919"/>
      <c r="D42" s="919"/>
      <c r="E42" s="919"/>
      <c r="F42" s="919"/>
      <c r="G42" s="919"/>
      <c r="H42" s="919"/>
      <c r="I42" s="919"/>
      <c r="J42" s="919"/>
      <c r="K42" s="919"/>
      <c r="L42" s="919"/>
      <c r="M42" s="919"/>
      <c r="N42" s="919"/>
      <c r="O42" s="919"/>
      <c r="P42" s="919"/>
      <c r="Q42" s="919"/>
      <c r="R42" s="919"/>
      <c r="S42" s="919"/>
      <c r="T42" s="919"/>
      <c r="U42" s="919"/>
      <c r="V42" s="919"/>
      <c r="W42" s="919"/>
      <c r="X42" s="919"/>
      <c r="Y42" s="919"/>
    </row>
    <row r="43" spans="2:25" ht="27.75" customHeight="1">
      <c r="B43" s="953" t="s">
        <v>717</v>
      </c>
      <c r="C43" s="921"/>
      <c r="D43" s="921"/>
      <c r="E43" s="921"/>
      <c r="F43" s="921"/>
      <c r="G43" s="921"/>
      <c r="H43" s="921"/>
      <c r="I43" s="921"/>
      <c r="J43" s="921"/>
      <c r="K43" s="921"/>
      <c r="L43" s="921"/>
      <c r="M43" s="921"/>
      <c r="N43" s="921"/>
      <c r="O43" s="921"/>
      <c r="P43" s="921"/>
      <c r="Q43" s="921"/>
      <c r="R43" s="921"/>
      <c r="S43" s="921"/>
      <c r="T43" s="921"/>
      <c r="U43" s="921"/>
      <c r="V43" s="921"/>
      <c r="W43" s="921"/>
      <c r="X43" s="921"/>
      <c r="Y43" s="921"/>
    </row>
    <row r="44" spans="2:25" ht="21.75" customHeight="1">
      <c r="B44" s="921" t="s">
        <v>718</v>
      </c>
      <c r="C44" s="921"/>
      <c r="D44" s="921"/>
      <c r="E44" s="921"/>
      <c r="F44" s="921"/>
      <c r="G44" s="921"/>
      <c r="H44" s="921"/>
      <c r="I44" s="921"/>
      <c r="J44" s="921"/>
      <c r="K44" s="921"/>
      <c r="L44" s="921"/>
      <c r="M44" s="921"/>
      <c r="N44" s="921"/>
      <c r="O44" s="921"/>
      <c r="P44" s="921"/>
      <c r="Q44" s="921"/>
      <c r="R44" s="921"/>
      <c r="S44" s="921"/>
      <c r="T44" s="921"/>
      <c r="U44" s="921"/>
      <c r="V44" s="921"/>
      <c r="W44" s="921"/>
      <c r="X44" s="921"/>
      <c r="Y44" s="921"/>
    </row>
    <row r="45" spans="2:25" ht="32.25" customHeight="1">
      <c r="B45" s="919" t="s">
        <v>0</v>
      </c>
      <c r="C45" s="919" t="s">
        <v>1</v>
      </c>
      <c r="D45" s="919" t="s">
        <v>2</v>
      </c>
      <c r="E45" s="919" t="s">
        <v>133</v>
      </c>
      <c r="F45" s="919"/>
      <c r="G45" s="919" t="s">
        <v>504</v>
      </c>
      <c r="H45" s="919"/>
      <c r="I45" s="919"/>
      <c r="J45" s="919"/>
      <c r="K45" s="919" t="s">
        <v>656</v>
      </c>
      <c r="L45" s="919" t="s">
        <v>657</v>
      </c>
      <c r="M45" s="919"/>
      <c r="N45" s="919" t="s">
        <v>3</v>
      </c>
      <c r="O45" s="920" t="s">
        <v>32</v>
      </c>
      <c r="P45" s="920"/>
      <c r="Q45" s="920"/>
      <c r="R45" s="920" t="s">
        <v>661</v>
      </c>
      <c r="S45" s="920"/>
      <c r="T45" s="920"/>
      <c r="U45" s="920"/>
      <c r="V45" s="920"/>
      <c r="W45" s="920" t="s">
        <v>667</v>
      </c>
      <c r="X45" s="920" t="s">
        <v>668</v>
      </c>
      <c r="Y45" s="919" t="s">
        <v>4</v>
      </c>
    </row>
    <row r="46" spans="2:25" ht="15.75" customHeight="1">
      <c r="B46" s="919"/>
      <c r="C46" s="919"/>
      <c r="D46" s="919"/>
      <c r="E46" s="919" t="s">
        <v>654</v>
      </c>
      <c r="F46" s="919" t="s">
        <v>838</v>
      </c>
      <c r="G46" s="919" t="s">
        <v>5</v>
      </c>
      <c r="H46" s="919" t="s">
        <v>6</v>
      </c>
      <c r="I46" s="919" t="s">
        <v>7</v>
      </c>
      <c r="J46" s="919" t="s">
        <v>8</v>
      </c>
      <c r="K46" s="919"/>
      <c r="L46" s="919" t="s">
        <v>838</v>
      </c>
      <c r="M46" s="919" t="s">
        <v>654</v>
      </c>
      <c r="N46" s="919"/>
      <c r="O46" s="920" t="s">
        <v>658</v>
      </c>
      <c r="P46" s="920" t="s">
        <v>659</v>
      </c>
      <c r="Q46" s="920" t="s">
        <v>660</v>
      </c>
      <c r="R46" s="920" t="s">
        <v>662</v>
      </c>
      <c r="S46" s="920" t="s">
        <v>663</v>
      </c>
      <c r="T46" s="920" t="s">
        <v>664</v>
      </c>
      <c r="U46" s="920" t="s">
        <v>665</v>
      </c>
      <c r="V46" s="920" t="s">
        <v>666</v>
      </c>
      <c r="W46" s="920"/>
      <c r="X46" s="920"/>
      <c r="Y46" s="919"/>
    </row>
    <row r="47" spans="2:25" ht="15.75">
      <c r="B47" s="919"/>
      <c r="C47" s="919"/>
      <c r="D47" s="919"/>
      <c r="E47" s="919"/>
      <c r="F47" s="919"/>
      <c r="G47" s="919"/>
      <c r="H47" s="919"/>
      <c r="I47" s="919"/>
      <c r="J47" s="919"/>
      <c r="K47" s="919"/>
      <c r="L47" s="919"/>
      <c r="M47" s="919"/>
      <c r="N47" s="919"/>
      <c r="O47" s="920"/>
      <c r="P47" s="920"/>
      <c r="Q47" s="920"/>
      <c r="R47" s="920"/>
      <c r="S47" s="920"/>
      <c r="T47" s="920"/>
      <c r="U47" s="920"/>
      <c r="V47" s="920"/>
      <c r="W47" s="920"/>
      <c r="X47" s="920"/>
      <c r="Y47" s="919"/>
    </row>
    <row r="48" spans="2:25" ht="75" customHeight="1">
      <c r="B48" s="173">
        <f>1+B41</f>
        <v>125</v>
      </c>
      <c r="C48" s="29" t="s">
        <v>195</v>
      </c>
      <c r="D48" s="25" t="s">
        <v>196</v>
      </c>
      <c r="E48" s="137">
        <v>97</v>
      </c>
      <c r="F48" s="137">
        <f>+G48+H48</f>
        <v>8</v>
      </c>
      <c r="G48" s="137"/>
      <c r="H48" s="137">
        <v>8</v>
      </c>
      <c r="I48" s="137">
        <v>69</v>
      </c>
      <c r="J48" s="137">
        <v>20</v>
      </c>
      <c r="K48" s="137"/>
      <c r="L48" s="156"/>
      <c r="M48" s="156"/>
      <c r="N48" s="138"/>
      <c r="O48" s="28"/>
      <c r="P48" s="28"/>
      <c r="Q48" s="28"/>
      <c r="R48" s="28"/>
      <c r="S48" s="28"/>
      <c r="T48" s="28"/>
      <c r="U48" s="28"/>
      <c r="V48" s="28"/>
      <c r="W48" s="28"/>
      <c r="X48" s="28"/>
      <c r="Y48" s="137" t="s">
        <v>197</v>
      </c>
    </row>
    <row r="49" spans="2:25" ht="69.75" customHeight="1">
      <c r="B49" s="173">
        <f>1+B48</f>
        <v>126</v>
      </c>
      <c r="C49" s="29" t="s">
        <v>198</v>
      </c>
      <c r="D49" s="25" t="s">
        <v>548</v>
      </c>
      <c r="E49" s="157">
        <v>25</v>
      </c>
      <c r="F49" s="137">
        <f>+G49+H49</f>
        <v>0</v>
      </c>
      <c r="G49" s="26"/>
      <c r="H49" s="26"/>
      <c r="I49" s="157">
        <v>20</v>
      </c>
      <c r="J49" s="157">
        <v>5</v>
      </c>
      <c r="K49" s="157"/>
      <c r="L49" s="30"/>
      <c r="M49" s="30"/>
      <c r="N49" s="142"/>
      <c r="O49" s="157"/>
      <c r="P49" s="157"/>
      <c r="Q49" s="157"/>
      <c r="R49" s="157"/>
      <c r="S49" s="157"/>
      <c r="T49" s="157"/>
      <c r="U49" s="157"/>
      <c r="V49" s="157"/>
      <c r="W49" s="28"/>
      <c r="X49" s="157"/>
      <c r="Y49" s="137" t="s">
        <v>197</v>
      </c>
    </row>
    <row r="50" spans="2:25" ht="68.25" customHeight="1">
      <c r="B50" s="173">
        <f>1+B49</f>
        <v>127</v>
      </c>
      <c r="C50" s="29" t="s">
        <v>199</v>
      </c>
      <c r="D50" s="25" t="s">
        <v>200</v>
      </c>
      <c r="E50" s="137">
        <v>90</v>
      </c>
      <c r="F50" s="137">
        <f>+G50+H50</f>
        <v>0</v>
      </c>
      <c r="G50" s="137"/>
      <c r="H50" s="137"/>
      <c r="I50" s="137">
        <v>45</v>
      </c>
      <c r="J50" s="137">
        <v>45</v>
      </c>
      <c r="K50" s="137"/>
      <c r="L50" s="30"/>
      <c r="M50" s="30"/>
      <c r="N50" s="138"/>
      <c r="O50" s="137"/>
      <c r="P50" s="137"/>
      <c r="Q50" s="137"/>
      <c r="R50" s="137"/>
      <c r="S50" s="137"/>
      <c r="T50" s="137"/>
      <c r="U50" s="137"/>
      <c r="V50" s="137"/>
      <c r="W50" s="28"/>
      <c r="X50" s="137"/>
      <c r="Y50" s="137" t="s">
        <v>197</v>
      </c>
    </row>
    <row r="51" spans="2:25" ht="123" customHeight="1">
      <c r="B51" s="173">
        <f>1+B50</f>
        <v>128</v>
      </c>
      <c r="C51" s="29" t="s">
        <v>549</v>
      </c>
      <c r="D51" s="29" t="s">
        <v>550</v>
      </c>
      <c r="E51" s="157">
        <v>26</v>
      </c>
      <c r="F51" s="137">
        <f>+G51+H51</f>
        <v>0</v>
      </c>
      <c r="G51" s="157"/>
      <c r="H51" s="157"/>
      <c r="I51" s="157">
        <v>10</v>
      </c>
      <c r="J51" s="157">
        <v>16</v>
      </c>
      <c r="K51" s="157"/>
      <c r="L51" s="30"/>
      <c r="M51" s="30"/>
      <c r="N51" s="29"/>
      <c r="O51" s="29"/>
      <c r="P51" s="29"/>
      <c r="Q51" s="29"/>
      <c r="R51" s="29"/>
      <c r="S51" s="186"/>
      <c r="T51" s="29"/>
      <c r="U51" s="29"/>
      <c r="V51" s="29"/>
      <c r="W51" s="28"/>
      <c r="X51" s="29"/>
      <c r="Y51" s="137" t="s">
        <v>80</v>
      </c>
    </row>
    <row r="56" ht="44.25" customHeight="1">
      <c r="D56" s="128" t="s">
        <v>811</v>
      </c>
    </row>
  </sheetData>
  <sheetProtection/>
  <mergeCells count="164">
    <mergeCell ref="X45:X47"/>
    <mergeCell ref="L46:L47"/>
    <mergeCell ref="M46:M47"/>
    <mergeCell ref="O46:O47"/>
    <mergeCell ref="Q33:Q34"/>
    <mergeCell ref="S46:S47"/>
    <mergeCell ref="W45:W47"/>
    <mergeCell ref="T46:T47"/>
    <mergeCell ref="U46:U47"/>
    <mergeCell ref="V46:V47"/>
    <mergeCell ref="E45:F45"/>
    <mergeCell ref="K45:K47"/>
    <mergeCell ref="L45:M45"/>
    <mergeCell ref="O45:Q45"/>
    <mergeCell ref="R45:V45"/>
    <mergeCell ref="P46:P47"/>
    <mergeCell ref="Q46:Q47"/>
    <mergeCell ref="R46:R47"/>
    <mergeCell ref="E46:E47"/>
    <mergeCell ref="F46:F47"/>
    <mergeCell ref="W32:W34"/>
    <mergeCell ref="X32:X34"/>
    <mergeCell ref="E33:E34"/>
    <mergeCell ref="F33:F34"/>
    <mergeCell ref="L33:L34"/>
    <mergeCell ref="M33:M34"/>
    <mergeCell ref="O33:O34"/>
    <mergeCell ref="P33:P34"/>
    <mergeCell ref="G32:J32"/>
    <mergeCell ref="R33:R34"/>
    <mergeCell ref="V25:V26"/>
    <mergeCell ref="E32:F32"/>
    <mergeCell ref="K32:K34"/>
    <mergeCell ref="L32:M32"/>
    <mergeCell ref="O32:Q32"/>
    <mergeCell ref="R32:V32"/>
    <mergeCell ref="S33:S34"/>
    <mergeCell ref="T33:T34"/>
    <mergeCell ref="V33:V34"/>
    <mergeCell ref="U33:U34"/>
    <mergeCell ref="W24:W26"/>
    <mergeCell ref="X24:X26"/>
    <mergeCell ref="E25:E26"/>
    <mergeCell ref="F25:F26"/>
    <mergeCell ref="L25:L26"/>
    <mergeCell ref="M25:M26"/>
    <mergeCell ref="O25:O26"/>
    <mergeCell ref="P25:P26"/>
    <mergeCell ref="Q25:Q26"/>
    <mergeCell ref="R25:R26"/>
    <mergeCell ref="U16:U17"/>
    <mergeCell ref="V16:V17"/>
    <mergeCell ref="E24:F24"/>
    <mergeCell ref="K24:K26"/>
    <mergeCell ref="L24:M24"/>
    <mergeCell ref="O24:Q24"/>
    <mergeCell ref="R24:V24"/>
    <mergeCell ref="S25:S26"/>
    <mergeCell ref="T25:T26"/>
    <mergeCell ref="U25:U26"/>
    <mergeCell ref="M16:M17"/>
    <mergeCell ref="O16:O17"/>
    <mergeCell ref="P16:P17"/>
    <mergeCell ref="K15:K17"/>
    <mergeCell ref="L15:M15"/>
    <mergeCell ref="O15:Q15"/>
    <mergeCell ref="R16:R17"/>
    <mergeCell ref="S16:S17"/>
    <mergeCell ref="T16:T17"/>
    <mergeCell ref="H6:H7"/>
    <mergeCell ref="I6:I7"/>
    <mergeCell ref="B14:Y14"/>
    <mergeCell ref="B12:Y12"/>
    <mergeCell ref="E16:E17"/>
    <mergeCell ref="F16:F17"/>
    <mergeCell ref="L16:L17"/>
    <mergeCell ref="W5:W7"/>
    <mergeCell ref="T6:T7"/>
    <mergeCell ref="U6:U7"/>
    <mergeCell ref="V6:V7"/>
    <mergeCell ref="J6:J7"/>
    <mergeCell ref="X5:X7"/>
    <mergeCell ref="Q6:Q7"/>
    <mergeCell ref="R6:R7"/>
    <mergeCell ref="S6:S7"/>
    <mergeCell ref="L6:L7"/>
    <mergeCell ref="C36:C37"/>
    <mergeCell ref="G45:J45"/>
    <mergeCell ref="B43:Y43"/>
    <mergeCell ref="Y45:Y47"/>
    <mergeCell ref="D32:D34"/>
    <mergeCell ref="G46:G47"/>
    <mergeCell ref="C38:C40"/>
    <mergeCell ref="G33:G34"/>
    <mergeCell ref="J33:J34"/>
    <mergeCell ref="N32:N34"/>
    <mergeCell ref="C45:C47"/>
    <mergeCell ref="D45:D47"/>
    <mergeCell ref="B23:Y23"/>
    <mergeCell ref="B24:B26"/>
    <mergeCell ref="C24:C26"/>
    <mergeCell ref="D24:D26"/>
    <mergeCell ref="B42:Y42"/>
    <mergeCell ref="B44:Y44"/>
    <mergeCell ref="B45:B47"/>
    <mergeCell ref="B32:B34"/>
    <mergeCell ref="B36:B40"/>
    <mergeCell ref="B31:Y31"/>
    <mergeCell ref="C32:C34"/>
    <mergeCell ref="H46:H47"/>
    <mergeCell ref="I46:I47"/>
    <mergeCell ref="J46:J47"/>
    <mergeCell ref="Y32:Y34"/>
    <mergeCell ref="N45:N47"/>
    <mergeCell ref="H33:H34"/>
    <mergeCell ref="I33:I34"/>
    <mergeCell ref="B29:Y29"/>
    <mergeCell ref="B30:Y30"/>
    <mergeCell ref="N15:N17"/>
    <mergeCell ref="B21:Y21"/>
    <mergeCell ref="B22:Y22"/>
    <mergeCell ref="Y24:Y26"/>
    <mergeCell ref="H16:H17"/>
    <mergeCell ref="E15:F15"/>
    <mergeCell ref="R15:V15"/>
    <mergeCell ref="W15:W17"/>
    <mergeCell ref="B8:B10"/>
    <mergeCell ref="Y15:Y17"/>
    <mergeCell ref="G15:J15"/>
    <mergeCell ref="C15:C17"/>
    <mergeCell ref="D15:D17"/>
    <mergeCell ref="B15:B17"/>
    <mergeCell ref="I16:I17"/>
    <mergeCell ref="J16:J17"/>
    <mergeCell ref="X15:X17"/>
    <mergeCell ref="Q16:Q17"/>
    <mergeCell ref="R5:V5"/>
    <mergeCell ref="I25:I26"/>
    <mergeCell ref="J25:J26"/>
    <mergeCell ref="G24:J24"/>
    <mergeCell ref="N24:N26"/>
    <mergeCell ref="G25:G26"/>
    <mergeCell ref="G16:G17"/>
    <mergeCell ref="H25:H26"/>
    <mergeCell ref="M6:M7"/>
    <mergeCell ref="O6:O7"/>
    <mergeCell ref="E5:F5"/>
    <mergeCell ref="K5:K7"/>
    <mergeCell ref="L5:M5"/>
    <mergeCell ref="E6:E7"/>
    <mergeCell ref="F6:F7"/>
    <mergeCell ref="O5:Q5"/>
    <mergeCell ref="P6:P7"/>
    <mergeCell ref="G6:G7"/>
    <mergeCell ref="B13:Y13"/>
    <mergeCell ref="B2:Y2"/>
    <mergeCell ref="B3:Y3"/>
    <mergeCell ref="B4:Y4"/>
    <mergeCell ref="B5:B7"/>
    <mergeCell ref="C5:C7"/>
    <mergeCell ref="D5:D7"/>
    <mergeCell ref="Y5:Y7"/>
    <mergeCell ref="G5:J5"/>
    <mergeCell ref="N5:N7"/>
  </mergeCells>
  <printOptions horizontalCentered="1" verticalCentered="1"/>
  <pageMargins left="0.3937007874015748" right="0.3937007874015748" top="0.11811023622047245" bottom="0.07874015748031496" header="0.31496062992125984" footer="0.31496062992125984"/>
  <pageSetup horizontalDpi="600" verticalDpi="600" orientation="landscape" scale="35" r:id="rId1"/>
  <rowBreaks count="1" manualBreakCount="1">
    <brk id="41" min="1" max="17" man="1"/>
  </rowBreaks>
</worksheet>
</file>

<file path=xl/worksheets/sheet6.xml><?xml version="1.0" encoding="utf-8"?>
<worksheet xmlns="http://schemas.openxmlformats.org/spreadsheetml/2006/main" xmlns:r="http://schemas.openxmlformats.org/officeDocument/2006/relationships">
  <dimension ref="B2:Y78"/>
  <sheetViews>
    <sheetView zoomScale="60" zoomScaleNormal="60" zoomScaleSheetLayoutView="35" zoomScalePageLayoutView="0" workbookViewId="0" topLeftCell="A1">
      <selection activeCell="E5" sqref="E5:M7"/>
    </sheetView>
  </sheetViews>
  <sheetFormatPr defaultColWidth="9.140625" defaultRowHeight="15"/>
  <cols>
    <col min="1" max="2" width="9.140625" style="1" customWidth="1"/>
    <col min="3" max="3" width="29.8515625" style="1" customWidth="1"/>
    <col min="4" max="4" width="21.8515625" style="1" customWidth="1"/>
    <col min="5" max="5" width="14.00390625" style="1" customWidth="1"/>
    <col min="6" max="6" width="16.57421875" style="1" customWidth="1"/>
    <col min="7" max="7" width="8.421875" style="1" hidden="1" customWidth="1"/>
    <col min="8" max="8" width="13.00390625" style="1" hidden="1" customWidth="1"/>
    <col min="9" max="9" width="9.7109375" style="1" hidden="1" customWidth="1"/>
    <col min="10" max="10" width="8.7109375" style="1" hidden="1" customWidth="1"/>
    <col min="11" max="11" width="14.7109375" style="1" customWidth="1"/>
    <col min="12" max="12" width="11.7109375" style="1" customWidth="1"/>
    <col min="13" max="13" width="10.28125" style="1" customWidth="1"/>
    <col min="14" max="14" width="72.00390625" style="115" bestFit="1" customWidth="1"/>
    <col min="15" max="15" width="38.7109375" style="1" bestFit="1" customWidth="1"/>
    <col min="16" max="16" width="12.57421875" style="1" bestFit="1" customWidth="1"/>
    <col min="17" max="17" width="14.00390625" style="1" bestFit="1" customWidth="1"/>
    <col min="18" max="18" width="18.28125" style="1" bestFit="1" customWidth="1"/>
    <col min="19" max="19" width="19.140625" style="1" bestFit="1" customWidth="1"/>
    <col min="20" max="20" width="18.00390625" style="1" bestFit="1" customWidth="1"/>
    <col min="21" max="21" width="14.8515625" style="1" bestFit="1" customWidth="1"/>
    <col min="22" max="22" width="22.57421875" style="1" bestFit="1" customWidth="1"/>
    <col min="23" max="23" width="35.28125" style="1" customWidth="1"/>
    <col min="24" max="24" width="17.00390625" style="1" hidden="1" customWidth="1"/>
    <col min="25" max="25" width="14.7109375" style="1" customWidth="1"/>
    <col min="26" max="16384" width="9.140625" style="1" customWidth="1"/>
  </cols>
  <sheetData>
    <row r="2" spans="2:25" ht="25.5" customHeight="1">
      <c r="B2" s="919" t="s">
        <v>202</v>
      </c>
      <c r="C2" s="919"/>
      <c r="D2" s="919"/>
      <c r="E2" s="919"/>
      <c r="F2" s="919"/>
      <c r="G2" s="919"/>
      <c r="H2" s="919"/>
      <c r="I2" s="919"/>
      <c r="J2" s="919"/>
      <c r="K2" s="919"/>
      <c r="L2" s="919"/>
      <c r="M2" s="919"/>
      <c r="N2" s="919"/>
      <c r="O2" s="919"/>
      <c r="P2" s="919"/>
      <c r="Q2" s="919"/>
      <c r="R2" s="919"/>
      <c r="S2" s="919"/>
      <c r="T2" s="919"/>
      <c r="U2" s="919"/>
      <c r="V2" s="919"/>
      <c r="W2" s="919"/>
      <c r="X2" s="919"/>
      <c r="Y2" s="919"/>
    </row>
    <row r="3" spans="2:25" ht="30" customHeight="1">
      <c r="B3" s="921" t="s">
        <v>792</v>
      </c>
      <c r="C3" s="921"/>
      <c r="D3" s="921"/>
      <c r="E3" s="921"/>
      <c r="F3" s="921"/>
      <c r="G3" s="921"/>
      <c r="H3" s="921"/>
      <c r="I3" s="921"/>
      <c r="J3" s="921"/>
      <c r="K3" s="921"/>
      <c r="L3" s="921"/>
      <c r="M3" s="921"/>
      <c r="N3" s="921"/>
      <c r="O3" s="921"/>
      <c r="P3" s="921"/>
      <c r="Q3" s="921"/>
      <c r="R3" s="921"/>
      <c r="S3" s="921"/>
      <c r="T3" s="921"/>
      <c r="U3" s="921"/>
      <c r="V3" s="921"/>
      <c r="W3" s="921"/>
      <c r="X3" s="921"/>
      <c r="Y3" s="921"/>
    </row>
    <row r="4" spans="2:25" ht="24" customHeight="1">
      <c r="B4" s="921" t="s">
        <v>793</v>
      </c>
      <c r="C4" s="921"/>
      <c r="D4" s="921"/>
      <c r="E4" s="921"/>
      <c r="F4" s="921"/>
      <c r="G4" s="921"/>
      <c r="H4" s="921"/>
      <c r="I4" s="921"/>
      <c r="J4" s="921"/>
      <c r="K4" s="921"/>
      <c r="L4" s="921"/>
      <c r="M4" s="921"/>
      <c r="N4" s="921"/>
      <c r="O4" s="921"/>
      <c r="P4" s="921"/>
      <c r="Q4" s="921"/>
      <c r="R4" s="921"/>
      <c r="S4" s="921"/>
      <c r="T4" s="921"/>
      <c r="U4" s="921"/>
      <c r="V4" s="921"/>
      <c r="W4" s="921"/>
      <c r="X4" s="921"/>
      <c r="Y4" s="921"/>
    </row>
    <row r="5" spans="2:25" ht="37.5" customHeight="1">
      <c r="B5" s="919" t="s">
        <v>0</v>
      </c>
      <c r="C5" s="919" t="s">
        <v>1</v>
      </c>
      <c r="D5" s="919" t="s">
        <v>2</v>
      </c>
      <c r="E5" s="919" t="s">
        <v>133</v>
      </c>
      <c r="F5" s="919"/>
      <c r="G5" s="919" t="s">
        <v>504</v>
      </c>
      <c r="H5" s="919"/>
      <c r="I5" s="919"/>
      <c r="J5" s="919"/>
      <c r="K5" s="919" t="s">
        <v>656</v>
      </c>
      <c r="L5" s="919" t="s">
        <v>657</v>
      </c>
      <c r="M5" s="919"/>
      <c r="N5" s="919" t="s">
        <v>3</v>
      </c>
      <c r="O5" s="920" t="s">
        <v>32</v>
      </c>
      <c r="P5" s="920"/>
      <c r="Q5" s="920"/>
      <c r="R5" s="920" t="s">
        <v>661</v>
      </c>
      <c r="S5" s="920"/>
      <c r="T5" s="920"/>
      <c r="U5" s="920"/>
      <c r="V5" s="920"/>
      <c r="W5" s="920" t="s">
        <v>667</v>
      </c>
      <c r="X5" s="920" t="s">
        <v>668</v>
      </c>
      <c r="Y5" s="919" t="s">
        <v>4</v>
      </c>
    </row>
    <row r="6" spans="2:25" ht="15.75">
      <c r="B6" s="919"/>
      <c r="C6" s="919"/>
      <c r="D6" s="919"/>
      <c r="E6" s="919" t="s">
        <v>654</v>
      </c>
      <c r="F6" s="919" t="s">
        <v>838</v>
      </c>
      <c r="G6" s="919" t="s">
        <v>5</v>
      </c>
      <c r="H6" s="919" t="s">
        <v>6</v>
      </c>
      <c r="I6" s="919" t="s">
        <v>7</v>
      </c>
      <c r="J6" s="919" t="s">
        <v>8</v>
      </c>
      <c r="K6" s="919"/>
      <c r="L6" s="919" t="s">
        <v>838</v>
      </c>
      <c r="M6" s="919" t="s">
        <v>654</v>
      </c>
      <c r="N6" s="919"/>
      <c r="O6" s="920" t="s">
        <v>658</v>
      </c>
      <c r="P6" s="920" t="s">
        <v>659</v>
      </c>
      <c r="Q6" s="920" t="s">
        <v>660</v>
      </c>
      <c r="R6" s="920" t="s">
        <v>662</v>
      </c>
      <c r="S6" s="920" t="s">
        <v>663</v>
      </c>
      <c r="T6" s="920" t="s">
        <v>664</v>
      </c>
      <c r="U6" s="920" t="s">
        <v>665</v>
      </c>
      <c r="V6" s="920" t="s">
        <v>666</v>
      </c>
      <c r="W6" s="920"/>
      <c r="X6" s="920"/>
      <c r="Y6" s="919"/>
    </row>
    <row r="7" spans="2:25" ht="15.75">
      <c r="B7" s="919"/>
      <c r="C7" s="919"/>
      <c r="D7" s="919"/>
      <c r="E7" s="919"/>
      <c r="F7" s="919"/>
      <c r="G7" s="919"/>
      <c r="H7" s="919"/>
      <c r="I7" s="919"/>
      <c r="J7" s="919"/>
      <c r="K7" s="919"/>
      <c r="L7" s="919"/>
      <c r="M7" s="919"/>
      <c r="N7" s="919"/>
      <c r="O7" s="920"/>
      <c r="P7" s="920"/>
      <c r="Q7" s="920"/>
      <c r="R7" s="920"/>
      <c r="S7" s="920"/>
      <c r="T7" s="920"/>
      <c r="U7" s="920"/>
      <c r="V7" s="920"/>
      <c r="W7" s="920"/>
      <c r="X7" s="920"/>
      <c r="Y7" s="919"/>
    </row>
    <row r="8" spans="2:25" ht="90.75" customHeight="1">
      <c r="B8" s="949">
        <f>1+'[1]PRD V Recursos natur Aceleração'!B51</f>
        <v>129</v>
      </c>
      <c r="C8" s="1000" t="s">
        <v>203</v>
      </c>
      <c r="D8" s="116" t="s">
        <v>204</v>
      </c>
      <c r="E8" s="51">
        <v>500</v>
      </c>
      <c r="F8" s="51">
        <f>+G8+H8</f>
        <v>0</v>
      </c>
      <c r="G8" s="51"/>
      <c r="H8" s="51"/>
      <c r="I8" s="51">
        <v>250</v>
      </c>
      <c r="J8" s="51">
        <v>250</v>
      </c>
      <c r="K8" s="51"/>
      <c r="L8" s="187"/>
      <c r="M8" s="187"/>
      <c r="N8" s="17"/>
      <c r="O8" s="1001"/>
      <c r="P8" s="278"/>
      <c r="Q8" s="278"/>
      <c r="R8" s="278"/>
      <c r="S8" s="278"/>
      <c r="T8" s="278"/>
      <c r="U8" s="278"/>
      <c r="V8" s="278"/>
      <c r="W8" s="278"/>
      <c r="X8" s="148"/>
      <c r="Y8" s="963" t="s">
        <v>63</v>
      </c>
    </row>
    <row r="9" spans="2:25" ht="93" customHeight="1">
      <c r="B9" s="928"/>
      <c r="C9" s="1000"/>
      <c r="D9" s="116" t="s">
        <v>205</v>
      </c>
      <c r="E9" s="117" t="s">
        <v>206</v>
      </c>
      <c r="F9" s="51">
        <f aca="true" t="shared" si="0" ref="F9:F18">+G9+H9</f>
        <v>0</v>
      </c>
      <c r="G9" s="51"/>
      <c r="H9" s="51"/>
      <c r="I9" s="51">
        <v>750</v>
      </c>
      <c r="J9" s="51">
        <v>769</v>
      </c>
      <c r="K9" s="51"/>
      <c r="L9" s="187"/>
      <c r="M9" s="187"/>
      <c r="N9" s="17"/>
      <c r="O9" s="1001"/>
      <c r="P9" s="278"/>
      <c r="Q9" s="278"/>
      <c r="R9" s="278"/>
      <c r="S9" s="278"/>
      <c r="T9" s="278"/>
      <c r="U9" s="278"/>
      <c r="V9" s="278"/>
      <c r="W9" s="278"/>
      <c r="X9" s="148"/>
      <c r="Y9" s="963"/>
    </row>
    <row r="10" spans="2:25" ht="55.5" customHeight="1">
      <c r="B10" s="936">
        <f>1+B8</f>
        <v>130</v>
      </c>
      <c r="C10" s="923" t="s">
        <v>207</v>
      </c>
      <c r="D10" s="145" t="s">
        <v>208</v>
      </c>
      <c r="E10" s="118">
        <v>2</v>
      </c>
      <c r="F10" s="51">
        <f t="shared" si="0"/>
        <v>0</v>
      </c>
      <c r="G10" s="82"/>
      <c r="H10" s="145"/>
      <c r="I10" s="145" t="s">
        <v>209</v>
      </c>
      <c r="J10" s="150">
        <v>2</v>
      </c>
      <c r="K10" s="51"/>
      <c r="L10" s="187"/>
      <c r="M10" s="187"/>
      <c r="N10" s="226"/>
      <c r="O10" s="1003"/>
      <c r="P10" s="309"/>
      <c r="Q10" s="309"/>
      <c r="R10" s="309"/>
      <c r="S10" s="309"/>
      <c r="T10" s="309"/>
      <c r="U10" s="309"/>
      <c r="V10" s="309"/>
      <c r="W10" s="278"/>
      <c r="X10" s="147"/>
      <c r="Y10" s="1002" t="s">
        <v>210</v>
      </c>
    </row>
    <row r="11" spans="2:25" ht="66.75" customHeight="1">
      <c r="B11" s="922"/>
      <c r="C11" s="923"/>
      <c r="D11" s="138" t="s">
        <v>290</v>
      </c>
      <c r="E11" s="119">
        <v>25</v>
      </c>
      <c r="F11" s="51">
        <f t="shared" si="0"/>
        <v>7</v>
      </c>
      <c r="G11" s="137"/>
      <c r="H11" s="137">
        <v>7</v>
      </c>
      <c r="I11" s="137">
        <v>10</v>
      </c>
      <c r="J11" s="137">
        <v>8</v>
      </c>
      <c r="K11" s="51"/>
      <c r="L11" s="187"/>
      <c r="M11" s="187"/>
      <c r="N11" s="226"/>
      <c r="O11" s="1003"/>
      <c r="P11" s="309"/>
      <c r="Q11" s="309"/>
      <c r="R11" s="309"/>
      <c r="S11" s="309"/>
      <c r="T11" s="309"/>
      <c r="U11" s="309"/>
      <c r="V11" s="309"/>
      <c r="W11" s="278"/>
      <c r="X11" s="147"/>
      <c r="Y11" s="1002"/>
    </row>
    <row r="12" spans="2:25" ht="87.75" customHeight="1">
      <c r="B12" s="922"/>
      <c r="C12" s="923"/>
      <c r="D12" s="138" t="s">
        <v>291</v>
      </c>
      <c r="E12" s="120" t="s">
        <v>211</v>
      </c>
      <c r="F12" s="51">
        <f t="shared" si="0"/>
        <v>7</v>
      </c>
      <c r="G12" s="137"/>
      <c r="H12" s="137">
        <v>7</v>
      </c>
      <c r="I12" s="137">
        <v>10</v>
      </c>
      <c r="J12" s="137">
        <v>8</v>
      </c>
      <c r="K12" s="51"/>
      <c r="L12" s="187"/>
      <c r="M12" s="187"/>
      <c r="N12" s="17"/>
      <c r="O12" s="1003"/>
      <c r="P12" s="309"/>
      <c r="Q12" s="309"/>
      <c r="R12" s="309"/>
      <c r="S12" s="309"/>
      <c r="T12" s="309"/>
      <c r="U12" s="309"/>
      <c r="V12" s="309"/>
      <c r="W12" s="278"/>
      <c r="X12" s="147"/>
      <c r="Y12" s="1002"/>
    </row>
    <row r="13" spans="2:25" ht="69.75" customHeight="1">
      <c r="B13" s="922"/>
      <c r="C13" s="923"/>
      <c r="D13" s="138" t="s">
        <v>292</v>
      </c>
      <c r="E13" s="119">
        <v>15</v>
      </c>
      <c r="F13" s="51">
        <f t="shared" si="0"/>
        <v>7</v>
      </c>
      <c r="G13" s="137">
        <v>2</v>
      </c>
      <c r="H13" s="137">
        <v>5</v>
      </c>
      <c r="I13" s="137">
        <v>4</v>
      </c>
      <c r="J13" s="137">
        <v>4</v>
      </c>
      <c r="K13" s="37"/>
      <c r="L13" s="216"/>
      <c r="M13" s="8"/>
      <c r="N13" s="17"/>
      <c r="O13" s="1003"/>
      <c r="P13" s="309"/>
      <c r="Q13" s="309"/>
      <c r="R13" s="309"/>
      <c r="S13" s="309"/>
      <c r="T13" s="309"/>
      <c r="U13" s="309"/>
      <c r="V13" s="309"/>
      <c r="W13" s="310"/>
      <c r="X13" s="147"/>
      <c r="Y13" s="1002"/>
    </row>
    <row r="14" spans="2:25" ht="108.75" customHeight="1">
      <c r="B14" s="162">
        <f>1+B10</f>
        <v>131</v>
      </c>
      <c r="C14" s="138" t="s">
        <v>293</v>
      </c>
      <c r="D14" s="138" t="s">
        <v>294</v>
      </c>
      <c r="E14" s="119" t="s">
        <v>40</v>
      </c>
      <c r="F14" s="51">
        <f t="shared" si="0"/>
        <v>300</v>
      </c>
      <c r="G14" s="119"/>
      <c r="H14" s="119">
        <v>300</v>
      </c>
      <c r="I14" s="119">
        <v>350</v>
      </c>
      <c r="J14" s="119">
        <v>350</v>
      </c>
      <c r="K14" s="311"/>
      <c r="L14" s="312"/>
      <c r="M14" s="246"/>
      <c r="N14" s="17"/>
      <c r="O14" s="37"/>
      <c r="P14" s="37"/>
      <c r="Q14" s="37"/>
      <c r="R14" s="37"/>
      <c r="S14" s="37"/>
      <c r="T14" s="37"/>
      <c r="U14" s="37"/>
      <c r="V14" s="37"/>
      <c r="W14" s="17"/>
      <c r="X14" s="137"/>
      <c r="Y14" s="150" t="s">
        <v>210</v>
      </c>
    </row>
    <row r="15" spans="2:25" ht="74.25" customHeight="1">
      <c r="B15" s="162">
        <f>1+B14</f>
        <v>132</v>
      </c>
      <c r="C15" s="138" t="s">
        <v>212</v>
      </c>
      <c r="D15" s="138" t="s">
        <v>295</v>
      </c>
      <c r="E15" s="119">
        <v>380</v>
      </c>
      <c r="F15" s="51">
        <f t="shared" si="0"/>
        <v>100</v>
      </c>
      <c r="G15" s="119"/>
      <c r="H15" s="119">
        <v>100</v>
      </c>
      <c r="I15" s="119">
        <v>110</v>
      </c>
      <c r="J15" s="119">
        <v>170</v>
      </c>
      <c r="K15" s="311"/>
      <c r="L15" s="312"/>
      <c r="M15" s="312"/>
      <c r="N15" s="17"/>
      <c r="O15" s="310"/>
      <c r="P15" s="310"/>
      <c r="Q15" s="310"/>
      <c r="R15" s="310"/>
      <c r="S15" s="310"/>
      <c r="T15" s="310"/>
      <c r="U15" s="310"/>
      <c r="V15" s="310"/>
      <c r="W15" s="310"/>
      <c r="X15" s="120"/>
      <c r="Y15" s="150" t="s">
        <v>210</v>
      </c>
    </row>
    <row r="16" spans="2:25" ht="111.75" customHeight="1">
      <c r="B16" s="162">
        <f>1+B15</f>
        <v>133</v>
      </c>
      <c r="C16" s="138" t="s">
        <v>213</v>
      </c>
      <c r="D16" s="140" t="s">
        <v>296</v>
      </c>
      <c r="E16" s="119">
        <v>30</v>
      </c>
      <c r="F16" s="51">
        <f t="shared" si="0"/>
        <v>10</v>
      </c>
      <c r="G16" s="119"/>
      <c r="H16" s="119">
        <v>10</v>
      </c>
      <c r="I16" s="119">
        <v>10</v>
      </c>
      <c r="J16" s="119">
        <v>10</v>
      </c>
      <c r="K16" s="311"/>
      <c r="L16" s="312"/>
      <c r="M16" s="312"/>
      <c r="N16" s="17"/>
      <c r="O16" s="37"/>
      <c r="P16" s="37"/>
      <c r="Q16" s="37"/>
      <c r="R16" s="37"/>
      <c r="S16" s="37"/>
      <c r="T16" s="37"/>
      <c r="U16" s="37"/>
      <c r="V16" s="37"/>
      <c r="W16" s="310"/>
      <c r="X16" s="137"/>
      <c r="Y16" s="150" t="s">
        <v>210</v>
      </c>
    </row>
    <row r="17" spans="2:25" ht="143.25" customHeight="1">
      <c r="B17" s="162">
        <f>1+B16</f>
        <v>134</v>
      </c>
      <c r="C17" s="138" t="s">
        <v>214</v>
      </c>
      <c r="D17" s="138" t="s">
        <v>215</v>
      </c>
      <c r="E17" s="121">
        <v>8</v>
      </c>
      <c r="F17" s="51">
        <f t="shared" si="0"/>
        <v>4</v>
      </c>
      <c r="G17" s="137">
        <v>1</v>
      </c>
      <c r="H17" s="137">
        <v>3</v>
      </c>
      <c r="I17" s="137">
        <v>3</v>
      </c>
      <c r="J17" s="137">
        <v>1</v>
      </c>
      <c r="K17" s="37"/>
      <c r="L17" s="246"/>
      <c r="M17" s="246"/>
      <c r="N17" s="37"/>
      <c r="O17" s="17"/>
      <c r="P17" s="17"/>
      <c r="Q17" s="17"/>
      <c r="R17" s="17"/>
      <c r="S17" s="17"/>
      <c r="T17" s="17"/>
      <c r="U17" s="17"/>
      <c r="V17" s="17"/>
      <c r="W17" s="226"/>
      <c r="X17" s="23"/>
      <c r="Y17" s="188" t="s">
        <v>11</v>
      </c>
    </row>
    <row r="18" spans="2:25" ht="82.5" customHeight="1">
      <c r="B18" s="162">
        <f>1+B17</f>
        <v>135</v>
      </c>
      <c r="C18" s="138" t="s">
        <v>551</v>
      </c>
      <c r="D18" s="24" t="s">
        <v>332</v>
      </c>
      <c r="E18" s="137" t="s">
        <v>606</v>
      </c>
      <c r="F18" s="51">
        <f t="shared" si="0"/>
        <v>0</v>
      </c>
      <c r="G18" s="101"/>
      <c r="H18" s="137"/>
      <c r="I18" s="137"/>
      <c r="J18" s="137"/>
      <c r="K18" s="37"/>
      <c r="L18" s="72"/>
      <c r="M18" s="72"/>
      <c r="N18" s="165"/>
      <c r="O18" s="170"/>
      <c r="P18" s="170"/>
      <c r="Q18" s="170"/>
      <c r="R18" s="170"/>
      <c r="S18" s="170"/>
      <c r="T18" s="170"/>
      <c r="U18" s="170"/>
      <c r="V18" s="170"/>
      <c r="W18" s="170"/>
      <c r="X18" s="24"/>
      <c r="Y18" s="188" t="s">
        <v>197</v>
      </c>
    </row>
    <row r="19" spans="2:25" s="4" customFormat="1" ht="147" customHeight="1">
      <c r="B19" s="999">
        <f>1+B18</f>
        <v>136</v>
      </c>
      <c r="C19" s="968" t="s">
        <v>552</v>
      </c>
      <c r="D19" s="79" t="s">
        <v>266</v>
      </c>
      <c r="E19" s="21">
        <v>1</v>
      </c>
      <c r="F19" s="145" t="s">
        <v>856</v>
      </c>
      <c r="G19" s="145" t="s">
        <v>267</v>
      </c>
      <c r="H19" s="122" t="s">
        <v>268</v>
      </c>
      <c r="I19" s="122" t="s">
        <v>556</v>
      </c>
      <c r="J19" s="122" t="s">
        <v>269</v>
      </c>
      <c r="K19" s="313"/>
      <c r="L19" s="314"/>
      <c r="M19" s="315"/>
      <c r="N19" s="226"/>
      <c r="O19" s="969"/>
      <c r="P19" s="226"/>
      <c r="Q19" s="226"/>
      <c r="R19" s="226"/>
      <c r="S19" s="226"/>
      <c r="T19" s="226"/>
      <c r="U19" s="226"/>
      <c r="V19" s="226"/>
      <c r="W19" s="969"/>
      <c r="X19" s="968"/>
      <c r="Y19" s="964" t="s">
        <v>102</v>
      </c>
    </row>
    <row r="20" spans="2:25" s="4" customFormat="1" ht="63">
      <c r="B20" s="999"/>
      <c r="C20" s="968"/>
      <c r="D20" s="79" t="s">
        <v>270</v>
      </c>
      <c r="E20" s="21">
        <v>1</v>
      </c>
      <c r="F20" s="145" t="s">
        <v>607</v>
      </c>
      <c r="G20" s="145" t="s">
        <v>607</v>
      </c>
      <c r="H20" s="21"/>
      <c r="I20" s="21"/>
      <c r="J20" s="21"/>
      <c r="K20" s="313"/>
      <c r="L20" s="20"/>
      <c r="M20" s="316"/>
      <c r="N20" s="317"/>
      <c r="O20" s="969"/>
      <c r="P20" s="226"/>
      <c r="Q20" s="226"/>
      <c r="R20" s="226"/>
      <c r="S20" s="226"/>
      <c r="T20" s="226"/>
      <c r="U20" s="226"/>
      <c r="V20" s="226"/>
      <c r="W20" s="969"/>
      <c r="X20" s="968"/>
      <c r="Y20" s="964"/>
    </row>
    <row r="21" spans="2:25" s="4" customFormat="1" ht="147.75" customHeight="1">
      <c r="B21" s="999"/>
      <c r="C21" s="968"/>
      <c r="D21" s="145" t="s">
        <v>553</v>
      </c>
      <c r="E21" s="21">
        <v>11</v>
      </c>
      <c r="F21" s="145" t="s">
        <v>857</v>
      </c>
      <c r="G21" s="145" t="s">
        <v>554</v>
      </c>
      <c r="H21" s="122" t="s">
        <v>555</v>
      </c>
      <c r="I21" s="122"/>
      <c r="J21" s="122" t="s">
        <v>269</v>
      </c>
      <c r="K21" s="313"/>
      <c r="L21" s="318"/>
      <c r="M21" s="315"/>
      <c r="N21" s="226"/>
      <c r="O21" s="969"/>
      <c r="P21" s="226"/>
      <c r="Q21" s="226"/>
      <c r="R21" s="226"/>
      <c r="S21" s="226"/>
      <c r="T21" s="226"/>
      <c r="U21" s="226"/>
      <c r="V21" s="226"/>
      <c r="W21" s="183"/>
      <c r="X21" s="134"/>
      <c r="Y21" s="964"/>
    </row>
    <row r="22" spans="2:25" ht="26.25" customHeight="1">
      <c r="B22" s="919" t="s">
        <v>216</v>
      </c>
      <c r="C22" s="919"/>
      <c r="D22" s="919"/>
      <c r="E22" s="919"/>
      <c r="F22" s="919"/>
      <c r="G22" s="919"/>
      <c r="H22" s="919"/>
      <c r="I22" s="919"/>
      <c r="J22" s="919"/>
      <c r="K22" s="919"/>
      <c r="L22" s="919"/>
      <c r="M22" s="919"/>
      <c r="N22" s="919"/>
      <c r="O22" s="919"/>
      <c r="P22" s="919"/>
      <c r="Q22" s="919"/>
      <c r="R22" s="919"/>
      <c r="S22" s="919"/>
      <c r="T22" s="919"/>
      <c r="U22" s="919"/>
      <c r="V22" s="919"/>
      <c r="W22" s="919"/>
      <c r="X22" s="919"/>
      <c r="Y22" s="919"/>
    </row>
    <row r="23" spans="2:25" ht="30" customHeight="1">
      <c r="B23" s="921" t="s">
        <v>794</v>
      </c>
      <c r="C23" s="921"/>
      <c r="D23" s="921"/>
      <c r="E23" s="921"/>
      <c r="F23" s="921"/>
      <c r="G23" s="921"/>
      <c r="H23" s="921"/>
      <c r="I23" s="921"/>
      <c r="J23" s="921"/>
      <c r="K23" s="921"/>
      <c r="L23" s="921"/>
      <c r="M23" s="921"/>
      <c r="N23" s="921"/>
      <c r="O23" s="921"/>
      <c r="P23" s="921"/>
      <c r="Q23" s="921"/>
      <c r="R23" s="921"/>
      <c r="S23" s="921"/>
      <c r="T23" s="921"/>
      <c r="U23" s="921"/>
      <c r="V23" s="921"/>
      <c r="W23" s="921"/>
      <c r="X23" s="921"/>
      <c r="Y23" s="921"/>
    </row>
    <row r="24" spans="2:25" ht="24" customHeight="1">
      <c r="B24" s="921" t="s">
        <v>795</v>
      </c>
      <c r="C24" s="921"/>
      <c r="D24" s="921"/>
      <c r="E24" s="921"/>
      <c r="F24" s="921"/>
      <c r="G24" s="921"/>
      <c r="H24" s="921"/>
      <c r="I24" s="921"/>
      <c r="J24" s="921"/>
      <c r="K24" s="921"/>
      <c r="L24" s="921"/>
      <c r="M24" s="921"/>
      <c r="N24" s="921"/>
      <c r="O24" s="921"/>
      <c r="P24" s="921"/>
      <c r="Q24" s="921"/>
      <c r="R24" s="921"/>
      <c r="S24" s="921"/>
      <c r="T24" s="921"/>
      <c r="U24" s="921"/>
      <c r="V24" s="921"/>
      <c r="W24" s="921"/>
      <c r="X24" s="921"/>
      <c r="Y24" s="921"/>
    </row>
    <row r="25" spans="2:25" ht="33.75" customHeight="1">
      <c r="B25" s="919" t="s">
        <v>0</v>
      </c>
      <c r="C25" s="919" t="s">
        <v>1</v>
      </c>
      <c r="D25" s="919" t="s">
        <v>2</v>
      </c>
      <c r="E25" s="919" t="s">
        <v>133</v>
      </c>
      <c r="F25" s="919"/>
      <c r="G25" s="919" t="s">
        <v>504</v>
      </c>
      <c r="H25" s="919"/>
      <c r="I25" s="919"/>
      <c r="J25" s="919"/>
      <c r="K25" s="919" t="s">
        <v>656</v>
      </c>
      <c r="L25" s="919" t="s">
        <v>657</v>
      </c>
      <c r="M25" s="919"/>
      <c r="N25" s="919" t="s">
        <v>3</v>
      </c>
      <c r="O25" s="920" t="s">
        <v>32</v>
      </c>
      <c r="P25" s="920"/>
      <c r="Q25" s="920"/>
      <c r="R25" s="920" t="s">
        <v>661</v>
      </c>
      <c r="S25" s="920"/>
      <c r="T25" s="920"/>
      <c r="U25" s="920"/>
      <c r="V25" s="920"/>
      <c r="W25" s="920" t="s">
        <v>667</v>
      </c>
      <c r="X25" s="920" t="s">
        <v>668</v>
      </c>
      <c r="Y25" s="919" t="s">
        <v>4</v>
      </c>
    </row>
    <row r="26" spans="2:25" ht="15.75">
      <c r="B26" s="919"/>
      <c r="C26" s="919"/>
      <c r="D26" s="919"/>
      <c r="E26" s="919" t="s">
        <v>654</v>
      </c>
      <c r="F26" s="919" t="s">
        <v>838</v>
      </c>
      <c r="G26" s="919" t="s">
        <v>5</v>
      </c>
      <c r="H26" s="919" t="s">
        <v>6</v>
      </c>
      <c r="I26" s="919" t="s">
        <v>7</v>
      </c>
      <c r="J26" s="919" t="s">
        <v>8</v>
      </c>
      <c r="K26" s="919"/>
      <c r="L26" s="919" t="s">
        <v>838</v>
      </c>
      <c r="M26" s="919" t="s">
        <v>654</v>
      </c>
      <c r="N26" s="919"/>
      <c r="O26" s="920" t="s">
        <v>658</v>
      </c>
      <c r="P26" s="920" t="s">
        <v>659</v>
      </c>
      <c r="Q26" s="920" t="s">
        <v>660</v>
      </c>
      <c r="R26" s="920" t="s">
        <v>662</v>
      </c>
      <c r="S26" s="920" t="s">
        <v>663</v>
      </c>
      <c r="T26" s="920" t="s">
        <v>664</v>
      </c>
      <c r="U26" s="920" t="s">
        <v>665</v>
      </c>
      <c r="V26" s="920" t="s">
        <v>666</v>
      </c>
      <c r="W26" s="920"/>
      <c r="X26" s="920"/>
      <c r="Y26" s="919"/>
    </row>
    <row r="27" spans="2:25" ht="15.75">
      <c r="B27" s="919"/>
      <c r="C27" s="919"/>
      <c r="D27" s="919"/>
      <c r="E27" s="919"/>
      <c r="F27" s="919"/>
      <c r="G27" s="919"/>
      <c r="H27" s="919"/>
      <c r="I27" s="919"/>
      <c r="J27" s="919"/>
      <c r="K27" s="919"/>
      <c r="L27" s="919"/>
      <c r="M27" s="919"/>
      <c r="N27" s="919"/>
      <c r="O27" s="920"/>
      <c r="P27" s="920"/>
      <c r="Q27" s="920"/>
      <c r="R27" s="920"/>
      <c r="S27" s="920"/>
      <c r="T27" s="920"/>
      <c r="U27" s="920"/>
      <c r="V27" s="920"/>
      <c r="W27" s="920"/>
      <c r="X27" s="920"/>
      <c r="Y27" s="919"/>
    </row>
    <row r="28" spans="2:25" ht="105.75" customHeight="1">
      <c r="B28" s="162">
        <f>1+B19</f>
        <v>137</v>
      </c>
      <c r="C28" s="138" t="s">
        <v>645</v>
      </c>
      <c r="D28" s="138" t="s">
        <v>217</v>
      </c>
      <c r="E28" s="2" t="s">
        <v>609</v>
      </c>
      <c r="F28" s="137">
        <f>+G28+H28</f>
        <v>400</v>
      </c>
      <c r="G28" s="137">
        <v>150</v>
      </c>
      <c r="H28" s="137">
        <v>250</v>
      </c>
      <c r="I28" s="137">
        <v>404</v>
      </c>
      <c r="J28" s="137">
        <v>500</v>
      </c>
      <c r="K28" s="37"/>
      <c r="L28" s="8"/>
      <c r="M28" s="8"/>
      <c r="N28" s="169"/>
      <c r="O28" s="226"/>
      <c r="P28" s="71"/>
      <c r="Q28" s="71"/>
      <c r="R28" s="71"/>
      <c r="S28" s="212"/>
      <c r="T28" s="212"/>
      <c r="U28" s="212"/>
      <c r="V28" s="319"/>
      <c r="W28" s="226"/>
      <c r="X28" s="145"/>
      <c r="Y28" s="137" t="s">
        <v>197</v>
      </c>
    </row>
    <row r="29" spans="2:25" ht="252">
      <c r="B29" s="162">
        <f>1+B28</f>
        <v>138</v>
      </c>
      <c r="C29" s="142" t="s">
        <v>557</v>
      </c>
      <c r="D29" s="145" t="s">
        <v>558</v>
      </c>
      <c r="E29" s="147" t="s">
        <v>559</v>
      </c>
      <c r="F29" s="137">
        <f>+G29+H29</f>
        <v>351.3</v>
      </c>
      <c r="G29" s="137">
        <v>350</v>
      </c>
      <c r="H29" s="121" t="s">
        <v>218</v>
      </c>
      <c r="I29" s="2" t="s">
        <v>608</v>
      </c>
      <c r="J29" s="137">
        <v>750</v>
      </c>
      <c r="K29" s="71"/>
      <c r="L29" s="8"/>
      <c r="M29" s="8"/>
      <c r="N29" s="169"/>
      <c r="O29" s="320"/>
      <c r="P29" s="214"/>
      <c r="Q29" s="214"/>
      <c r="R29" s="214"/>
      <c r="S29" s="321"/>
      <c r="T29" s="322"/>
      <c r="U29" s="322"/>
      <c r="V29" s="323"/>
      <c r="W29" s="309"/>
      <c r="X29" s="123"/>
      <c r="Y29" s="137" t="s">
        <v>197</v>
      </c>
    </row>
    <row r="30" spans="2:25" ht="90.75" customHeight="1">
      <c r="B30" s="162">
        <f>1+B29</f>
        <v>139</v>
      </c>
      <c r="C30" s="141" t="s">
        <v>796</v>
      </c>
      <c r="D30" s="141" t="s">
        <v>219</v>
      </c>
      <c r="E30" s="19" t="s">
        <v>602</v>
      </c>
      <c r="F30" s="19" t="s">
        <v>858</v>
      </c>
      <c r="G30" s="19">
        <v>4</v>
      </c>
      <c r="H30" s="19" t="s">
        <v>603</v>
      </c>
      <c r="I30" s="137" t="s">
        <v>604</v>
      </c>
      <c r="J30" s="137" t="s">
        <v>605</v>
      </c>
      <c r="K30" s="37"/>
      <c r="L30" s="8"/>
      <c r="M30" s="72"/>
      <c r="N30" s="17"/>
      <c r="O30" s="324"/>
      <c r="P30" s="324"/>
      <c r="Q30" s="324"/>
      <c r="R30" s="324"/>
      <c r="S30" s="93"/>
      <c r="T30" s="324"/>
      <c r="U30" s="324"/>
      <c r="V30" s="324"/>
      <c r="W30" s="169"/>
      <c r="X30" s="17"/>
      <c r="Y30" s="150" t="s">
        <v>197</v>
      </c>
    </row>
    <row r="31" spans="2:25" ht="159" customHeight="1">
      <c r="B31" s="162">
        <f>1+B30</f>
        <v>140</v>
      </c>
      <c r="C31" s="142" t="s">
        <v>220</v>
      </c>
      <c r="D31" s="142" t="s">
        <v>221</v>
      </c>
      <c r="E31" s="189">
        <v>25</v>
      </c>
      <c r="F31" s="137">
        <f>+G31+H31</f>
        <v>12</v>
      </c>
      <c r="G31" s="137">
        <v>6</v>
      </c>
      <c r="H31" s="137">
        <v>6</v>
      </c>
      <c r="I31" s="137">
        <v>7</v>
      </c>
      <c r="J31" s="137">
        <v>6</v>
      </c>
      <c r="K31" s="37"/>
      <c r="L31" s="8"/>
      <c r="M31" s="8"/>
      <c r="N31" s="17"/>
      <c r="O31" s="37"/>
      <c r="P31" s="37"/>
      <c r="Q31" s="37"/>
      <c r="R31" s="212"/>
      <c r="S31" s="212"/>
      <c r="T31" s="212"/>
      <c r="U31" s="37"/>
      <c r="V31" s="37"/>
      <c r="W31" s="17"/>
      <c r="X31" s="17"/>
      <c r="Y31" s="137" t="s">
        <v>43</v>
      </c>
    </row>
    <row r="32" spans="2:25" ht="29.25" customHeight="1">
      <c r="B32" s="919" t="s">
        <v>216</v>
      </c>
      <c r="C32" s="919"/>
      <c r="D32" s="919"/>
      <c r="E32" s="919"/>
      <c r="F32" s="919"/>
      <c r="G32" s="919"/>
      <c r="H32" s="919"/>
      <c r="I32" s="919"/>
      <c r="J32" s="919"/>
      <c r="K32" s="919"/>
      <c r="L32" s="919"/>
      <c r="M32" s="919"/>
      <c r="N32" s="919"/>
      <c r="O32" s="919"/>
      <c r="P32" s="919"/>
      <c r="Q32" s="919"/>
      <c r="R32" s="919"/>
      <c r="S32" s="919"/>
      <c r="T32" s="919"/>
      <c r="U32" s="919"/>
      <c r="V32" s="919"/>
      <c r="W32" s="919"/>
      <c r="X32" s="919"/>
      <c r="Y32" s="919"/>
    </row>
    <row r="33" spans="2:25" ht="28.5" customHeight="1">
      <c r="B33" s="921" t="s">
        <v>797</v>
      </c>
      <c r="C33" s="921"/>
      <c r="D33" s="921"/>
      <c r="E33" s="921"/>
      <c r="F33" s="921"/>
      <c r="G33" s="921"/>
      <c r="H33" s="921"/>
      <c r="I33" s="921"/>
      <c r="J33" s="921"/>
      <c r="K33" s="921"/>
      <c r="L33" s="921"/>
      <c r="M33" s="921"/>
      <c r="N33" s="921"/>
      <c r="O33" s="921"/>
      <c r="P33" s="921"/>
      <c r="Q33" s="921"/>
      <c r="R33" s="921"/>
      <c r="S33" s="921"/>
      <c r="T33" s="921"/>
      <c r="U33" s="921"/>
      <c r="V33" s="921"/>
      <c r="W33" s="921"/>
      <c r="X33" s="921"/>
      <c r="Y33" s="921"/>
    </row>
    <row r="34" spans="2:25" ht="27.75" customHeight="1">
      <c r="B34" s="921" t="s">
        <v>798</v>
      </c>
      <c r="C34" s="921"/>
      <c r="D34" s="921"/>
      <c r="E34" s="921"/>
      <c r="F34" s="921"/>
      <c r="G34" s="921"/>
      <c r="H34" s="921"/>
      <c r="I34" s="921"/>
      <c r="J34" s="921"/>
      <c r="K34" s="921"/>
      <c r="L34" s="921"/>
      <c r="M34" s="921"/>
      <c r="N34" s="921"/>
      <c r="O34" s="921"/>
      <c r="P34" s="921"/>
      <c r="Q34" s="921"/>
      <c r="R34" s="921"/>
      <c r="S34" s="921"/>
      <c r="T34" s="921"/>
      <c r="U34" s="921"/>
      <c r="V34" s="921"/>
      <c r="W34" s="921"/>
      <c r="X34" s="921"/>
      <c r="Y34" s="921"/>
    </row>
    <row r="35" spans="2:25" ht="27.75" customHeight="1">
      <c r="B35" s="919" t="s">
        <v>0</v>
      </c>
      <c r="C35" s="919" t="s">
        <v>1</v>
      </c>
      <c r="D35" s="919" t="s">
        <v>2</v>
      </c>
      <c r="E35" s="919" t="s">
        <v>133</v>
      </c>
      <c r="F35" s="919"/>
      <c r="G35" s="919" t="s">
        <v>504</v>
      </c>
      <c r="H35" s="919"/>
      <c r="I35" s="919"/>
      <c r="J35" s="919"/>
      <c r="K35" s="919" t="s">
        <v>656</v>
      </c>
      <c r="L35" s="919" t="s">
        <v>657</v>
      </c>
      <c r="M35" s="919"/>
      <c r="N35" s="919" t="s">
        <v>3</v>
      </c>
      <c r="O35" s="920" t="s">
        <v>32</v>
      </c>
      <c r="P35" s="920"/>
      <c r="Q35" s="920"/>
      <c r="R35" s="920" t="s">
        <v>661</v>
      </c>
      <c r="S35" s="920"/>
      <c r="T35" s="920"/>
      <c r="U35" s="920"/>
      <c r="V35" s="920"/>
      <c r="W35" s="920" t="s">
        <v>667</v>
      </c>
      <c r="X35" s="920" t="s">
        <v>668</v>
      </c>
      <c r="Y35" s="919" t="s">
        <v>4</v>
      </c>
    </row>
    <row r="36" spans="2:25" ht="15.75">
      <c r="B36" s="919"/>
      <c r="C36" s="919"/>
      <c r="D36" s="919"/>
      <c r="E36" s="919" t="s">
        <v>654</v>
      </c>
      <c r="F36" s="919" t="s">
        <v>655</v>
      </c>
      <c r="G36" s="919" t="s">
        <v>5</v>
      </c>
      <c r="H36" s="919" t="s">
        <v>6</v>
      </c>
      <c r="I36" s="919" t="s">
        <v>7</v>
      </c>
      <c r="J36" s="919" t="s">
        <v>8</v>
      </c>
      <c r="K36" s="919"/>
      <c r="L36" s="919" t="s">
        <v>655</v>
      </c>
      <c r="M36" s="919" t="s">
        <v>654</v>
      </c>
      <c r="N36" s="919"/>
      <c r="O36" s="920" t="s">
        <v>658</v>
      </c>
      <c r="P36" s="920" t="s">
        <v>659</v>
      </c>
      <c r="Q36" s="920" t="s">
        <v>660</v>
      </c>
      <c r="R36" s="920" t="s">
        <v>662</v>
      </c>
      <c r="S36" s="920" t="s">
        <v>663</v>
      </c>
      <c r="T36" s="920" t="s">
        <v>664</v>
      </c>
      <c r="U36" s="920" t="s">
        <v>665</v>
      </c>
      <c r="V36" s="920" t="s">
        <v>666</v>
      </c>
      <c r="W36" s="920"/>
      <c r="X36" s="920"/>
      <c r="Y36" s="919"/>
    </row>
    <row r="37" spans="2:25" ht="15.75">
      <c r="B37" s="919"/>
      <c r="C37" s="919"/>
      <c r="D37" s="919"/>
      <c r="E37" s="919"/>
      <c r="F37" s="919"/>
      <c r="G37" s="919"/>
      <c r="H37" s="919"/>
      <c r="I37" s="919"/>
      <c r="J37" s="919"/>
      <c r="K37" s="919"/>
      <c r="L37" s="919"/>
      <c r="M37" s="919"/>
      <c r="N37" s="919"/>
      <c r="O37" s="920"/>
      <c r="P37" s="920"/>
      <c r="Q37" s="920"/>
      <c r="R37" s="920"/>
      <c r="S37" s="920"/>
      <c r="T37" s="920"/>
      <c r="U37" s="920"/>
      <c r="V37" s="920"/>
      <c r="W37" s="920"/>
      <c r="X37" s="920"/>
      <c r="Y37" s="919"/>
    </row>
    <row r="38" spans="2:25" ht="61.5" customHeight="1">
      <c r="B38" s="190">
        <f>1+B31</f>
        <v>141</v>
      </c>
      <c r="C38" s="24" t="s">
        <v>222</v>
      </c>
      <c r="D38" s="24" t="s">
        <v>223</v>
      </c>
      <c r="E38" s="24" t="s">
        <v>560</v>
      </c>
      <c r="F38" s="24"/>
      <c r="G38" s="137"/>
      <c r="H38" s="137"/>
      <c r="I38" s="137">
        <v>10</v>
      </c>
      <c r="J38" s="137">
        <v>10</v>
      </c>
      <c r="K38" s="137"/>
      <c r="L38" s="156"/>
      <c r="M38" s="156"/>
      <c r="N38" s="19"/>
      <c r="O38" s="138"/>
      <c r="P38" s="138"/>
      <c r="Q38" s="138"/>
      <c r="R38" s="138"/>
      <c r="S38" s="138"/>
      <c r="T38" s="138"/>
      <c r="U38" s="138"/>
      <c r="V38" s="138"/>
      <c r="W38" s="138"/>
      <c r="X38" s="138"/>
      <c r="Y38" s="21" t="s">
        <v>197</v>
      </c>
    </row>
    <row r="39" spans="2:25" ht="15.75">
      <c r="B39" s="919" t="s">
        <v>216</v>
      </c>
      <c r="C39" s="919"/>
      <c r="D39" s="919"/>
      <c r="E39" s="919"/>
      <c r="F39" s="919"/>
      <c r="G39" s="919"/>
      <c r="H39" s="919"/>
      <c r="I39" s="919"/>
      <c r="J39" s="919"/>
      <c r="K39" s="919"/>
      <c r="L39" s="919"/>
      <c r="M39" s="919"/>
      <c r="N39" s="919"/>
      <c r="O39" s="919"/>
      <c r="P39" s="919"/>
      <c r="Q39" s="919"/>
      <c r="R39" s="919"/>
      <c r="S39" s="919"/>
      <c r="T39" s="919"/>
      <c r="U39" s="919"/>
      <c r="V39" s="919"/>
      <c r="W39" s="919"/>
      <c r="X39" s="919"/>
      <c r="Y39" s="919"/>
    </row>
    <row r="40" spans="2:25" ht="15.75">
      <c r="B40" s="921" t="s">
        <v>799</v>
      </c>
      <c r="C40" s="921"/>
      <c r="D40" s="921"/>
      <c r="E40" s="921"/>
      <c r="F40" s="921"/>
      <c r="G40" s="921"/>
      <c r="H40" s="921"/>
      <c r="I40" s="921"/>
      <c r="J40" s="921"/>
      <c r="K40" s="921"/>
      <c r="L40" s="921"/>
      <c r="M40" s="921"/>
      <c r="N40" s="921"/>
      <c r="O40" s="921"/>
      <c r="P40" s="921"/>
      <c r="Q40" s="921"/>
      <c r="R40" s="921"/>
      <c r="S40" s="921"/>
      <c r="T40" s="921"/>
      <c r="U40" s="921"/>
      <c r="V40" s="921"/>
      <c r="W40" s="921"/>
      <c r="X40" s="921"/>
      <c r="Y40" s="921"/>
    </row>
    <row r="41" spans="2:25" ht="15.75">
      <c r="B41" s="921" t="s">
        <v>800</v>
      </c>
      <c r="C41" s="921"/>
      <c r="D41" s="921"/>
      <c r="E41" s="921"/>
      <c r="F41" s="921"/>
      <c r="G41" s="921"/>
      <c r="H41" s="921"/>
      <c r="I41" s="921"/>
      <c r="J41" s="921"/>
      <c r="K41" s="921"/>
      <c r="L41" s="921"/>
      <c r="M41" s="921"/>
      <c r="N41" s="921"/>
      <c r="O41" s="921"/>
      <c r="P41" s="136"/>
      <c r="Q41" s="136"/>
      <c r="R41" s="136"/>
      <c r="S41" s="136"/>
      <c r="T41" s="136"/>
      <c r="U41" s="136"/>
      <c r="V41" s="136"/>
      <c r="W41" s="136"/>
      <c r="X41" s="136"/>
      <c r="Y41" s="136"/>
    </row>
    <row r="42" spans="2:25" ht="15.75" customHeight="1">
      <c r="B42" s="919" t="s">
        <v>0</v>
      </c>
      <c r="C42" s="919" t="s">
        <v>1</v>
      </c>
      <c r="D42" s="919" t="s">
        <v>2</v>
      </c>
      <c r="E42" s="919" t="s">
        <v>133</v>
      </c>
      <c r="F42" s="919"/>
      <c r="G42" s="919" t="s">
        <v>504</v>
      </c>
      <c r="H42" s="919"/>
      <c r="I42" s="919"/>
      <c r="J42" s="919"/>
      <c r="K42" s="919" t="s">
        <v>656</v>
      </c>
      <c r="L42" s="919" t="s">
        <v>657</v>
      </c>
      <c r="M42" s="919"/>
      <c r="N42" s="919" t="s">
        <v>3</v>
      </c>
      <c r="O42" s="920" t="s">
        <v>32</v>
      </c>
      <c r="P42" s="920"/>
      <c r="Q42" s="920"/>
      <c r="R42" s="920" t="s">
        <v>661</v>
      </c>
      <c r="S42" s="920"/>
      <c r="T42" s="920"/>
      <c r="U42" s="920"/>
      <c r="V42" s="920"/>
      <c r="W42" s="920" t="s">
        <v>667</v>
      </c>
      <c r="X42" s="920" t="s">
        <v>668</v>
      </c>
      <c r="Y42" s="919" t="s">
        <v>4</v>
      </c>
    </row>
    <row r="43" spans="2:25" ht="15.75">
      <c r="B43" s="919"/>
      <c r="C43" s="919"/>
      <c r="D43" s="919"/>
      <c r="E43" s="919" t="s">
        <v>654</v>
      </c>
      <c r="F43" s="919" t="s">
        <v>838</v>
      </c>
      <c r="G43" s="919" t="s">
        <v>5</v>
      </c>
      <c r="H43" s="919" t="s">
        <v>6</v>
      </c>
      <c r="I43" s="919" t="s">
        <v>7</v>
      </c>
      <c r="J43" s="919" t="s">
        <v>8</v>
      </c>
      <c r="K43" s="919"/>
      <c r="L43" s="919" t="s">
        <v>838</v>
      </c>
      <c r="M43" s="919" t="s">
        <v>654</v>
      </c>
      <c r="N43" s="919"/>
      <c r="O43" s="920" t="s">
        <v>658</v>
      </c>
      <c r="P43" s="920" t="s">
        <v>659</v>
      </c>
      <c r="Q43" s="920" t="s">
        <v>660</v>
      </c>
      <c r="R43" s="920" t="s">
        <v>662</v>
      </c>
      <c r="S43" s="920" t="s">
        <v>663</v>
      </c>
      <c r="T43" s="920" t="s">
        <v>664</v>
      </c>
      <c r="U43" s="920" t="s">
        <v>665</v>
      </c>
      <c r="V43" s="920" t="s">
        <v>666</v>
      </c>
      <c r="W43" s="920"/>
      <c r="X43" s="920"/>
      <c r="Y43" s="919"/>
    </row>
    <row r="44" spans="2:25" ht="15.75">
      <c r="B44" s="919"/>
      <c r="C44" s="919"/>
      <c r="D44" s="919"/>
      <c r="E44" s="919"/>
      <c r="F44" s="919"/>
      <c r="G44" s="919"/>
      <c r="H44" s="919"/>
      <c r="I44" s="919"/>
      <c r="J44" s="919"/>
      <c r="K44" s="919"/>
      <c r="L44" s="919"/>
      <c r="M44" s="919"/>
      <c r="N44" s="919"/>
      <c r="O44" s="920"/>
      <c r="P44" s="920"/>
      <c r="Q44" s="920"/>
      <c r="R44" s="920"/>
      <c r="S44" s="920"/>
      <c r="T44" s="920"/>
      <c r="U44" s="920"/>
      <c r="V44" s="920"/>
      <c r="W44" s="920"/>
      <c r="X44" s="920"/>
      <c r="Y44" s="919"/>
    </row>
    <row r="45" spans="2:25" ht="59.25" customHeight="1">
      <c r="B45" s="995">
        <f>1+B38</f>
        <v>142</v>
      </c>
      <c r="C45" s="923" t="s">
        <v>224</v>
      </c>
      <c r="D45" s="998" t="s">
        <v>225</v>
      </c>
      <c r="E45" s="120" t="s">
        <v>561</v>
      </c>
      <c r="F45" s="120"/>
      <c r="G45" s="138"/>
      <c r="H45" s="138"/>
      <c r="I45" s="138"/>
      <c r="J45" s="147" t="s">
        <v>562</v>
      </c>
      <c r="K45" s="191"/>
      <c r="L45" s="993"/>
      <c r="M45" s="993"/>
      <c r="N45" s="138"/>
      <c r="O45" s="994"/>
      <c r="P45" s="151"/>
      <c r="Q45" s="151"/>
      <c r="R45" s="151"/>
      <c r="S45" s="151"/>
      <c r="T45" s="151"/>
      <c r="U45" s="151"/>
      <c r="V45" s="151"/>
      <c r="W45" s="151"/>
      <c r="X45" s="151"/>
      <c r="Y45" s="149" t="s">
        <v>210</v>
      </c>
    </row>
    <row r="46" spans="2:25" ht="99.75" customHeight="1">
      <c r="B46" s="996"/>
      <c r="C46" s="923"/>
      <c r="D46" s="998"/>
      <c r="E46" s="147" t="s">
        <v>226</v>
      </c>
      <c r="F46" s="147"/>
      <c r="G46" s="138"/>
      <c r="H46" s="138"/>
      <c r="I46" s="138"/>
      <c r="J46" s="147" t="s">
        <v>226</v>
      </c>
      <c r="K46" s="147"/>
      <c r="L46" s="993"/>
      <c r="M46" s="993"/>
      <c r="N46" s="138"/>
      <c r="O46" s="994"/>
      <c r="P46" s="151"/>
      <c r="Q46" s="151"/>
      <c r="R46" s="151"/>
      <c r="S46" s="151"/>
      <c r="T46" s="151"/>
      <c r="U46" s="151"/>
      <c r="V46" s="151"/>
      <c r="W46" s="151"/>
      <c r="X46" s="151"/>
      <c r="Y46" s="149" t="s">
        <v>210</v>
      </c>
    </row>
    <row r="47" spans="2:25" ht="85.5" customHeight="1">
      <c r="B47" s="174">
        <f>1+B45</f>
        <v>143</v>
      </c>
      <c r="C47" s="138" t="s">
        <v>227</v>
      </c>
      <c r="D47" s="140" t="s">
        <v>563</v>
      </c>
      <c r="E47" s="46" t="s">
        <v>228</v>
      </c>
      <c r="F47" s="46"/>
      <c r="G47" s="46"/>
      <c r="H47" s="46"/>
      <c r="I47" s="46" t="s">
        <v>228</v>
      </c>
      <c r="J47" s="46"/>
      <c r="K47" s="46"/>
      <c r="L47" s="192"/>
      <c r="M47" s="192"/>
      <c r="N47" s="137"/>
      <c r="O47" s="45"/>
      <c r="P47" s="45"/>
      <c r="Q47" s="45"/>
      <c r="R47" s="45"/>
      <c r="S47" s="45"/>
      <c r="T47" s="45"/>
      <c r="U47" s="45"/>
      <c r="V47" s="45"/>
      <c r="W47" s="151"/>
      <c r="X47" s="45"/>
      <c r="Y47" s="149" t="s">
        <v>210</v>
      </c>
    </row>
    <row r="48" spans="2:25" ht="21" customHeight="1">
      <c r="B48" s="919" t="s">
        <v>216</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row>
    <row r="49" spans="2:25" ht="27.75" customHeight="1">
      <c r="B49" s="921" t="s">
        <v>801</v>
      </c>
      <c r="C49" s="921"/>
      <c r="D49" s="921"/>
      <c r="E49" s="921"/>
      <c r="F49" s="921"/>
      <c r="G49" s="921"/>
      <c r="H49" s="921"/>
      <c r="I49" s="921"/>
      <c r="J49" s="921"/>
      <c r="K49" s="921"/>
      <c r="L49" s="921"/>
      <c r="M49" s="921"/>
      <c r="N49" s="921"/>
      <c r="O49" s="921"/>
      <c r="P49" s="921"/>
      <c r="Q49" s="921"/>
      <c r="R49" s="921"/>
      <c r="S49" s="921"/>
      <c r="T49" s="921"/>
      <c r="U49" s="921"/>
      <c r="V49" s="921"/>
      <c r="W49" s="921"/>
      <c r="X49" s="921"/>
      <c r="Y49" s="921"/>
    </row>
    <row r="50" spans="2:25" ht="24" customHeight="1">
      <c r="B50" s="921" t="s">
        <v>802</v>
      </c>
      <c r="C50" s="921"/>
      <c r="D50" s="921"/>
      <c r="E50" s="921"/>
      <c r="F50" s="921"/>
      <c r="G50" s="921"/>
      <c r="H50" s="921"/>
      <c r="I50" s="921"/>
      <c r="J50" s="921"/>
      <c r="K50" s="921"/>
      <c r="L50" s="921"/>
      <c r="M50" s="921"/>
      <c r="N50" s="921"/>
      <c r="O50" s="921"/>
      <c r="P50" s="136"/>
      <c r="Q50" s="136"/>
      <c r="R50" s="136"/>
      <c r="S50" s="136"/>
      <c r="T50" s="136"/>
      <c r="U50" s="136"/>
      <c r="V50" s="136"/>
      <c r="W50" s="136"/>
      <c r="X50" s="136"/>
      <c r="Y50" s="136"/>
    </row>
    <row r="51" spans="2:25" ht="42" customHeight="1">
      <c r="B51" s="919" t="s">
        <v>0</v>
      </c>
      <c r="C51" s="919" t="s">
        <v>1</v>
      </c>
      <c r="D51" s="919" t="s">
        <v>2</v>
      </c>
      <c r="E51" s="919" t="s">
        <v>133</v>
      </c>
      <c r="F51" s="919"/>
      <c r="G51" s="919" t="s">
        <v>504</v>
      </c>
      <c r="H51" s="919"/>
      <c r="I51" s="919"/>
      <c r="J51" s="919"/>
      <c r="K51" s="919" t="s">
        <v>656</v>
      </c>
      <c r="L51" s="919" t="s">
        <v>657</v>
      </c>
      <c r="M51" s="919"/>
      <c r="N51" s="919" t="s">
        <v>3</v>
      </c>
      <c r="O51" s="920" t="s">
        <v>32</v>
      </c>
      <c r="P51" s="920"/>
      <c r="Q51" s="920"/>
      <c r="R51" s="920" t="s">
        <v>661</v>
      </c>
      <c r="S51" s="920"/>
      <c r="T51" s="920"/>
      <c r="U51" s="920"/>
      <c r="V51" s="920"/>
      <c r="W51" s="920" t="s">
        <v>667</v>
      </c>
      <c r="X51" s="920" t="s">
        <v>668</v>
      </c>
      <c r="Y51" s="919" t="s">
        <v>4</v>
      </c>
    </row>
    <row r="52" spans="2:25" ht="15.75">
      <c r="B52" s="919"/>
      <c r="C52" s="919"/>
      <c r="D52" s="919"/>
      <c r="E52" s="919" t="s">
        <v>654</v>
      </c>
      <c r="F52" s="919" t="s">
        <v>838</v>
      </c>
      <c r="G52" s="919" t="s">
        <v>5</v>
      </c>
      <c r="H52" s="919" t="s">
        <v>6</v>
      </c>
      <c r="I52" s="919" t="s">
        <v>7</v>
      </c>
      <c r="J52" s="919" t="s">
        <v>8</v>
      </c>
      <c r="K52" s="919"/>
      <c r="L52" s="919" t="s">
        <v>838</v>
      </c>
      <c r="M52" s="919" t="s">
        <v>654</v>
      </c>
      <c r="N52" s="919"/>
      <c r="O52" s="920" t="s">
        <v>658</v>
      </c>
      <c r="P52" s="920" t="s">
        <v>659</v>
      </c>
      <c r="Q52" s="920" t="s">
        <v>660</v>
      </c>
      <c r="R52" s="920" t="s">
        <v>662</v>
      </c>
      <c r="S52" s="920" t="s">
        <v>663</v>
      </c>
      <c r="T52" s="920" t="s">
        <v>664</v>
      </c>
      <c r="U52" s="920" t="s">
        <v>665</v>
      </c>
      <c r="V52" s="920" t="s">
        <v>666</v>
      </c>
      <c r="W52" s="920"/>
      <c r="X52" s="920"/>
      <c r="Y52" s="919"/>
    </row>
    <row r="53" spans="2:25" ht="15.75">
      <c r="B53" s="919"/>
      <c r="C53" s="919"/>
      <c r="D53" s="919"/>
      <c r="E53" s="919"/>
      <c r="F53" s="919"/>
      <c r="G53" s="919"/>
      <c r="H53" s="919"/>
      <c r="I53" s="919"/>
      <c r="J53" s="919"/>
      <c r="K53" s="919"/>
      <c r="L53" s="919"/>
      <c r="M53" s="919"/>
      <c r="N53" s="919"/>
      <c r="O53" s="920"/>
      <c r="P53" s="920"/>
      <c r="Q53" s="920"/>
      <c r="R53" s="920"/>
      <c r="S53" s="920"/>
      <c r="T53" s="920"/>
      <c r="U53" s="920"/>
      <c r="V53" s="920"/>
      <c r="W53" s="920"/>
      <c r="X53" s="920"/>
      <c r="Y53" s="919"/>
    </row>
    <row r="54" spans="2:25" ht="30" customHeight="1">
      <c r="B54" s="992">
        <f>1+B47</f>
        <v>144</v>
      </c>
      <c r="C54" s="997" t="s">
        <v>641</v>
      </c>
      <c r="D54" s="154" t="s">
        <v>642</v>
      </c>
      <c r="E54" s="3">
        <v>350</v>
      </c>
      <c r="F54" s="3">
        <f>+G54+H54</f>
        <v>140</v>
      </c>
      <c r="G54" s="3">
        <v>65</v>
      </c>
      <c r="H54" s="3">
        <v>75</v>
      </c>
      <c r="I54" s="3">
        <v>105</v>
      </c>
      <c r="J54" s="3">
        <v>105</v>
      </c>
      <c r="K54" s="214"/>
      <c r="L54" s="251"/>
      <c r="M54" s="8"/>
      <c r="N54" s="17"/>
      <c r="O54" s="243"/>
      <c r="P54" s="243"/>
      <c r="Q54" s="243"/>
      <c r="R54" s="243"/>
      <c r="S54" s="243"/>
      <c r="T54" s="243"/>
      <c r="U54" s="243"/>
      <c r="V54" s="243"/>
      <c r="W54" s="309"/>
      <c r="X54" s="77"/>
      <c r="Y54" s="949" t="s">
        <v>210</v>
      </c>
    </row>
    <row r="55" spans="2:25" ht="53.25" customHeight="1">
      <c r="B55" s="992"/>
      <c r="C55" s="997"/>
      <c r="D55" s="154" t="s">
        <v>643</v>
      </c>
      <c r="E55" s="84">
        <v>1</v>
      </c>
      <c r="F55" s="3">
        <f aca="true" t="shared" si="1" ref="F55:F68">+G55+H55</f>
        <v>0</v>
      </c>
      <c r="G55" s="21"/>
      <c r="H55" s="21"/>
      <c r="I55" s="21"/>
      <c r="J55" s="84">
        <v>1</v>
      </c>
      <c r="K55" s="323"/>
      <c r="L55" s="325"/>
      <c r="M55" s="216"/>
      <c r="N55" s="17"/>
      <c r="O55" s="243"/>
      <c r="P55" s="243"/>
      <c r="Q55" s="243"/>
      <c r="R55" s="243"/>
      <c r="S55" s="243"/>
      <c r="T55" s="243"/>
      <c r="U55" s="243"/>
      <c r="V55" s="243"/>
      <c r="W55" s="243"/>
      <c r="X55" s="77"/>
      <c r="Y55" s="949"/>
    </row>
    <row r="56" spans="2:25" ht="31.5">
      <c r="B56" s="992"/>
      <c r="C56" s="997"/>
      <c r="D56" s="154" t="s">
        <v>644</v>
      </c>
      <c r="E56" s="6">
        <v>1</v>
      </c>
      <c r="F56" s="3">
        <f t="shared" si="1"/>
        <v>0</v>
      </c>
      <c r="G56" s="21"/>
      <c r="H56" s="21"/>
      <c r="I56" s="21"/>
      <c r="J56" s="21">
        <v>1</v>
      </c>
      <c r="K56" s="20"/>
      <c r="L56" s="282"/>
      <c r="M56" s="242"/>
      <c r="N56" s="17"/>
      <c r="O56" s="243"/>
      <c r="P56" s="243"/>
      <c r="Q56" s="243"/>
      <c r="R56" s="243"/>
      <c r="S56" s="243"/>
      <c r="T56" s="243"/>
      <c r="U56" s="243"/>
      <c r="V56" s="243"/>
      <c r="W56" s="309"/>
      <c r="X56" s="77"/>
      <c r="Y56" s="949"/>
    </row>
    <row r="57" spans="2:25" ht="47.25">
      <c r="B57" s="949">
        <f>1+B54</f>
        <v>145</v>
      </c>
      <c r="C57" s="963" t="s">
        <v>232</v>
      </c>
      <c r="D57" s="154" t="s">
        <v>564</v>
      </c>
      <c r="E57" s="3" t="s">
        <v>229</v>
      </c>
      <c r="F57" s="3">
        <f t="shared" si="1"/>
        <v>4232</v>
      </c>
      <c r="G57" s="3">
        <v>2116</v>
      </c>
      <c r="H57" s="3">
        <v>2116</v>
      </c>
      <c r="I57" s="3" t="s">
        <v>230</v>
      </c>
      <c r="J57" s="3">
        <v>2117</v>
      </c>
      <c r="K57" s="214"/>
      <c r="L57" s="326"/>
      <c r="M57" s="327"/>
      <c r="N57" s="37"/>
      <c r="O57" s="243"/>
      <c r="P57" s="243"/>
      <c r="Q57" s="243"/>
      <c r="R57" s="71"/>
      <c r="S57" s="243"/>
      <c r="T57" s="243"/>
      <c r="U57" s="243"/>
      <c r="V57" s="243"/>
      <c r="W57" s="328"/>
      <c r="X57" s="77"/>
      <c r="Y57" s="922" t="s">
        <v>231</v>
      </c>
    </row>
    <row r="58" spans="2:25" ht="47.25">
      <c r="B58" s="949"/>
      <c r="C58" s="963"/>
      <c r="D58" s="124" t="s">
        <v>565</v>
      </c>
      <c r="E58" s="3" t="s">
        <v>803</v>
      </c>
      <c r="F58" s="104">
        <v>0.846</v>
      </c>
      <c r="G58" s="104">
        <v>0.846</v>
      </c>
      <c r="H58" s="104">
        <v>0.847</v>
      </c>
      <c r="I58" s="104">
        <v>0.848</v>
      </c>
      <c r="J58" s="104">
        <v>0.848</v>
      </c>
      <c r="K58" s="323"/>
      <c r="L58" s="329"/>
      <c r="M58" s="327"/>
      <c r="N58" s="17"/>
      <c r="O58" s="243"/>
      <c r="P58" s="243"/>
      <c r="Q58" s="243"/>
      <c r="R58" s="71"/>
      <c r="S58" s="243"/>
      <c r="T58" s="243"/>
      <c r="U58" s="243"/>
      <c r="V58" s="243"/>
      <c r="W58" s="328"/>
      <c r="X58" s="77"/>
      <c r="Y58" s="922"/>
    </row>
    <row r="59" spans="2:25" ht="57.75" customHeight="1">
      <c r="B59" s="949"/>
      <c r="C59" s="963"/>
      <c r="D59" s="154" t="s">
        <v>233</v>
      </c>
      <c r="E59" s="3" t="s">
        <v>234</v>
      </c>
      <c r="F59" s="3">
        <f t="shared" si="1"/>
        <v>1144.136</v>
      </c>
      <c r="G59" s="3" t="s">
        <v>235</v>
      </c>
      <c r="H59" s="3" t="s">
        <v>235</v>
      </c>
      <c r="I59" s="3" t="s">
        <v>235</v>
      </c>
      <c r="J59" s="3" t="s">
        <v>235</v>
      </c>
      <c r="K59" s="214"/>
      <c r="L59" s="326"/>
      <c r="M59" s="330"/>
      <c r="N59" s="17"/>
      <c r="O59" s="243"/>
      <c r="P59" s="243"/>
      <c r="Q59" s="243"/>
      <c r="R59" s="71"/>
      <c r="S59" s="243"/>
      <c r="T59" s="243"/>
      <c r="U59" s="243"/>
      <c r="V59" s="243"/>
      <c r="W59" s="64"/>
      <c r="X59" s="77"/>
      <c r="Y59" s="922"/>
    </row>
    <row r="60" spans="2:25" ht="64.5" customHeight="1">
      <c r="B60" s="949"/>
      <c r="C60" s="963"/>
      <c r="D60" s="194" t="s">
        <v>566</v>
      </c>
      <c r="E60" s="125" t="s">
        <v>194</v>
      </c>
      <c r="F60" s="125" t="s">
        <v>194</v>
      </c>
      <c r="G60" s="125" t="s">
        <v>194</v>
      </c>
      <c r="H60" s="125" t="s">
        <v>194</v>
      </c>
      <c r="I60" s="125" t="s">
        <v>194</v>
      </c>
      <c r="J60" s="125" t="s">
        <v>194</v>
      </c>
      <c r="K60" s="331"/>
      <c r="L60" s="332"/>
      <c r="M60" s="168"/>
      <c r="N60" s="17"/>
      <c r="O60" s="243"/>
      <c r="P60" s="243"/>
      <c r="Q60" s="243"/>
      <c r="R60" s="71"/>
      <c r="S60" s="262"/>
      <c r="T60" s="262"/>
      <c r="U60" s="333"/>
      <c r="V60" s="333"/>
      <c r="W60" s="270"/>
      <c r="X60" s="77"/>
      <c r="Y60" s="922"/>
    </row>
    <row r="61" spans="2:25" ht="64.5" customHeight="1">
      <c r="B61" s="936">
        <f>1+B57</f>
        <v>146</v>
      </c>
      <c r="C61" s="968" t="s">
        <v>304</v>
      </c>
      <c r="D61" s="77" t="s">
        <v>236</v>
      </c>
      <c r="E61" s="3" t="s">
        <v>237</v>
      </c>
      <c r="F61" s="104">
        <v>0.925</v>
      </c>
      <c r="G61" s="104">
        <v>0.925</v>
      </c>
      <c r="H61" s="104">
        <v>0.925</v>
      </c>
      <c r="I61" s="104">
        <v>0.925</v>
      </c>
      <c r="J61" s="104">
        <v>0.925</v>
      </c>
      <c r="K61" s="287"/>
      <c r="L61" s="329"/>
      <c r="M61" s="217"/>
      <c r="N61" s="71"/>
      <c r="O61" s="226"/>
      <c r="P61" s="226"/>
      <c r="Q61" s="226"/>
      <c r="R61" s="71"/>
      <c r="S61" s="334"/>
      <c r="T61" s="289"/>
      <c r="U61" s="262"/>
      <c r="V61" s="272"/>
      <c r="W61" s="64"/>
      <c r="X61" s="152"/>
      <c r="Y61" s="137" t="s">
        <v>231</v>
      </c>
    </row>
    <row r="62" spans="2:25" ht="75" customHeight="1">
      <c r="B62" s="936"/>
      <c r="C62" s="968"/>
      <c r="D62" s="23" t="s">
        <v>238</v>
      </c>
      <c r="E62" s="3" t="s">
        <v>239</v>
      </c>
      <c r="F62" s="84">
        <v>1</v>
      </c>
      <c r="G62" s="84">
        <v>1</v>
      </c>
      <c r="H62" s="84">
        <v>1</v>
      </c>
      <c r="I62" s="84">
        <v>1</v>
      </c>
      <c r="J62" s="84">
        <v>1</v>
      </c>
      <c r="K62" s="335"/>
      <c r="L62" s="336"/>
      <c r="M62" s="337"/>
      <c r="N62" s="71"/>
      <c r="O62" s="243"/>
      <c r="P62" s="243"/>
      <c r="Q62" s="243"/>
      <c r="R62" s="71"/>
      <c r="S62" s="989"/>
      <c r="T62" s="975"/>
      <c r="U62" s="973"/>
      <c r="V62" s="991"/>
      <c r="W62" s="64"/>
      <c r="X62" s="23"/>
      <c r="Y62" s="137" t="s">
        <v>231</v>
      </c>
    </row>
    <row r="63" spans="2:25" ht="63">
      <c r="B63" s="936"/>
      <c r="C63" s="968"/>
      <c r="D63" s="23" t="s">
        <v>240</v>
      </c>
      <c r="E63" s="3" t="s">
        <v>241</v>
      </c>
      <c r="F63" s="104">
        <v>0.925</v>
      </c>
      <c r="G63" s="104">
        <v>0.925</v>
      </c>
      <c r="H63" s="104">
        <v>0.925</v>
      </c>
      <c r="I63" s="104">
        <v>0.925</v>
      </c>
      <c r="J63" s="104">
        <v>0.925</v>
      </c>
      <c r="K63" s="323"/>
      <c r="L63" s="329"/>
      <c r="M63" s="217"/>
      <c r="N63" s="71"/>
      <c r="O63" s="969"/>
      <c r="P63" s="226"/>
      <c r="Q63" s="226"/>
      <c r="R63" s="71"/>
      <c r="S63" s="990"/>
      <c r="T63" s="975"/>
      <c r="U63" s="975"/>
      <c r="V63" s="991"/>
      <c r="W63" s="328"/>
      <c r="X63" s="152"/>
      <c r="Y63" s="137" t="s">
        <v>231</v>
      </c>
    </row>
    <row r="64" spans="2:25" ht="49.5" customHeight="1">
      <c r="B64" s="936"/>
      <c r="C64" s="968"/>
      <c r="D64" s="124" t="s">
        <v>242</v>
      </c>
      <c r="E64" s="3" t="s">
        <v>243</v>
      </c>
      <c r="F64" s="84">
        <v>1</v>
      </c>
      <c r="G64" s="84">
        <v>1</v>
      </c>
      <c r="H64" s="84">
        <v>1</v>
      </c>
      <c r="I64" s="84">
        <v>1</v>
      </c>
      <c r="J64" s="84">
        <v>1</v>
      </c>
      <c r="K64" s="323"/>
      <c r="L64" s="323"/>
      <c r="M64" s="94"/>
      <c r="N64" s="226"/>
      <c r="O64" s="969"/>
      <c r="P64" s="226"/>
      <c r="Q64" s="226"/>
      <c r="R64" s="71"/>
      <c r="S64" s="990"/>
      <c r="T64" s="975"/>
      <c r="U64" s="975"/>
      <c r="V64" s="991"/>
      <c r="W64" s="64"/>
      <c r="X64" s="152"/>
      <c r="Y64" s="137" t="s">
        <v>231</v>
      </c>
    </row>
    <row r="65" spans="2:25" ht="56.25" customHeight="1">
      <c r="B65" s="992">
        <f>1+B61</f>
        <v>147</v>
      </c>
      <c r="C65" s="923" t="s">
        <v>686</v>
      </c>
      <c r="D65" s="138" t="s">
        <v>300</v>
      </c>
      <c r="E65" s="2">
        <v>48</v>
      </c>
      <c r="F65" s="3">
        <f t="shared" si="1"/>
        <v>24</v>
      </c>
      <c r="G65" s="2">
        <v>12</v>
      </c>
      <c r="H65" s="2">
        <v>12</v>
      </c>
      <c r="I65" s="137">
        <v>12</v>
      </c>
      <c r="J65" s="137">
        <v>12</v>
      </c>
      <c r="K65" s="37"/>
      <c r="L65" s="94"/>
      <c r="M65" s="94"/>
      <c r="N65" s="17"/>
      <c r="O65" s="17"/>
      <c r="P65" s="17"/>
      <c r="Q65" s="17"/>
      <c r="R65" s="17"/>
      <c r="S65" s="109"/>
      <c r="T65" s="17"/>
      <c r="U65" s="17"/>
      <c r="V65" s="94"/>
      <c r="W65" s="17"/>
      <c r="X65" s="138" t="s">
        <v>687</v>
      </c>
      <c r="Y65" s="6" t="s">
        <v>326</v>
      </c>
    </row>
    <row r="66" spans="2:25" ht="58.5" customHeight="1">
      <c r="B66" s="992"/>
      <c r="C66" s="923"/>
      <c r="D66" s="138" t="s">
        <v>301</v>
      </c>
      <c r="E66" s="137">
        <v>12</v>
      </c>
      <c r="F66" s="3">
        <f t="shared" si="1"/>
        <v>8</v>
      </c>
      <c r="G66" s="137">
        <v>4</v>
      </c>
      <c r="H66" s="137">
        <v>4</v>
      </c>
      <c r="I66" s="137">
        <v>2</v>
      </c>
      <c r="J66" s="137">
        <v>2</v>
      </c>
      <c r="K66" s="37"/>
      <c r="L66" s="246"/>
      <c r="M66" s="246"/>
      <c r="N66" s="17"/>
      <c r="O66" s="17"/>
      <c r="P66" s="17"/>
      <c r="Q66" s="17"/>
      <c r="R66" s="112"/>
      <c r="S66" s="17"/>
      <c r="T66" s="109"/>
      <c r="U66" s="109"/>
      <c r="V66" s="94"/>
      <c r="W66" s="17"/>
      <c r="X66" s="138" t="s">
        <v>688</v>
      </c>
      <c r="Y66" s="6" t="s">
        <v>326</v>
      </c>
    </row>
    <row r="67" spans="2:25" ht="69.75" customHeight="1">
      <c r="B67" s="78">
        <f>1+B65</f>
        <v>148</v>
      </c>
      <c r="C67" s="152" t="s">
        <v>567</v>
      </c>
      <c r="D67" s="23" t="s">
        <v>568</v>
      </c>
      <c r="E67" s="6">
        <v>1</v>
      </c>
      <c r="F67" s="3">
        <f t="shared" si="1"/>
        <v>1</v>
      </c>
      <c r="G67" s="6"/>
      <c r="H67" s="6">
        <v>1</v>
      </c>
      <c r="I67" s="6"/>
      <c r="J67" s="6"/>
      <c r="K67" s="338"/>
      <c r="L67" s="242"/>
      <c r="M67" s="242"/>
      <c r="N67" s="17"/>
      <c r="O67" s="17"/>
      <c r="P67" s="17"/>
      <c r="Q67" s="17"/>
      <c r="R67" s="17"/>
      <c r="S67" s="339"/>
      <c r="T67" s="17"/>
      <c r="U67" s="17"/>
      <c r="V67" s="94"/>
      <c r="W67" s="17"/>
      <c r="X67" s="138" t="s">
        <v>689</v>
      </c>
      <c r="Y67" s="6" t="s">
        <v>326</v>
      </c>
    </row>
    <row r="68" spans="2:25" ht="74.25" customHeight="1">
      <c r="B68" s="78">
        <f>1+B67</f>
        <v>149</v>
      </c>
      <c r="C68" s="152" t="s">
        <v>569</v>
      </c>
      <c r="D68" s="193" t="s">
        <v>570</v>
      </c>
      <c r="E68" s="6">
        <v>53</v>
      </c>
      <c r="F68" s="3">
        <f t="shared" si="1"/>
        <v>53</v>
      </c>
      <c r="G68" s="6"/>
      <c r="H68" s="6">
        <v>53</v>
      </c>
      <c r="I68" s="6">
        <v>53</v>
      </c>
      <c r="J68" s="6">
        <v>53</v>
      </c>
      <c r="K68" s="94"/>
      <c r="L68" s="216"/>
      <c r="M68" s="213"/>
      <c r="N68" s="226"/>
      <c r="O68" s="17"/>
      <c r="P68" s="17"/>
      <c r="Q68" s="17"/>
      <c r="R68" s="17"/>
      <c r="S68" s="339"/>
      <c r="T68" s="17"/>
      <c r="U68" s="17"/>
      <c r="V68" s="94"/>
      <c r="W68" s="17"/>
      <c r="X68" s="138" t="s">
        <v>690</v>
      </c>
      <c r="Y68" s="6" t="s">
        <v>326</v>
      </c>
    </row>
    <row r="71" spans="9:14" ht="15.75">
      <c r="I71" s="115"/>
      <c r="N71" s="1"/>
    </row>
    <row r="72" spans="3:20" ht="28.5" customHeight="1">
      <c r="C72" s="128" t="s">
        <v>808</v>
      </c>
      <c r="I72" s="115"/>
      <c r="N72" s="1"/>
      <c r="T72" s="126"/>
    </row>
    <row r="73" spans="9:14" ht="15.75">
      <c r="I73" s="115"/>
      <c r="N73" s="1"/>
    </row>
    <row r="74" spans="9:14" ht="15.75">
      <c r="I74" s="115"/>
      <c r="N74" s="1"/>
    </row>
    <row r="75" spans="9:14" ht="15.75">
      <c r="I75" s="115"/>
      <c r="N75" s="1"/>
    </row>
    <row r="76" spans="9:14" ht="15.75">
      <c r="I76" s="115"/>
      <c r="N76" s="1"/>
    </row>
    <row r="77" spans="9:14" ht="15.75">
      <c r="I77" s="115"/>
      <c r="N77" s="1"/>
    </row>
    <row r="78" spans="9:14" ht="15.75">
      <c r="I78" s="115"/>
      <c r="N78" s="1"/>
    </row>
  </sheetData>
  <sheetProtection/>
  <mergeCells count="195">
    <mergeCell ref="E52:E53"/>
    <mergeCell ref="F52:F53"/>
    <mergeCell ref="L52:L53"/>
    <mergeCell ref="M52:M53"/>
    <mergeCell ref="V52:V53"/>
    <mergeCell ref="M43:M44"/>
    <mergeCell ref="O43:O44"/>
    <mergeCell ref="S52:S53"/>
    <mergeCell ref="T52:T53"/>
    <mergeCell ref="U52:U53"/>
    <mergeCell ref="O51:Q51"/>
    <mergeCell ref="R51:V51"/>
    <mergeCell ref="U43:U44"/>
    <mergeCell ref="P52:P53"/>
    <mergeCell ref="Q52:Q53"/>
    <mergeCell ref="R52:R53"/>
    <mergeCell ref="U36:U37"/>
    <mergeCell ref="P43:P44"/>
    <mergeCell ref="Q43:Q44"/>
    <mergeCell ref="R43:R44"/>
    <mergeCell ref="W35:W37"/>
    <mergeCell ref="X35:X37"/>
    <mergeCell ref="B40:Y40"/>
    <mergeCell ref="Y35:Y37"/>
    <mergeCell ref="L42:M42"/>
    <mergeCell ref="O42:Q42"/>
    <mergeCell ref="R42:V42"/>
    <mergeCell ref="S43:S44"/>
    <mergeCell ref="T43:T44"/>
    <mergeCell ref="V43:V44"/>
    <mergeCell ref="N42:N44"/>
    <mergeCell ref="L36:L37"/>
    <mergeCell ref="M36:M37"/>
    <mergeCell ref="O36:O37"/>
    <mergeCell ref="P36:P37"/>
    <mergeCell ref="Q36:Q37"/>
    <mergeCell ref="T36:T37"/>
    <mergeCell ref="S36:S37"/>
    <mergeCell ref="Q26:Q27"/>
    <mergeCell ref="R26:R27"/>
    <mergeCell ref="S26:S27"/>
    <mergeCell ref="T26:T27"/>
    <mergeCell ref="U26:U27"/>
    <mergeCell ref="B32:Y32"/>
    <mergeCell ref="Y25:Y27"/>
    <mergeCell ref="I26:I27"/>
    <mergeCell ref="J26:J27"/>
    <mergeCell ref="N25:N27"/>
    <mergeCell ref="E36:E37"/>
    <mergeCell ref="E6:E7"/>
    <mergeCell ref="F6:F7"/>
    <mergeCell ref="L6:L7"/>
    <mergeCell ref="M6:M7"/>
    <mergeCell ref="W19:W20"/>
    <mergeCell ref="F26:F27"/>
    <mergeCell ref="G6:G7"/>
    <mergeCell ref="H6:H7"/>
    <mergeCell ref="B34:Y34"/>
    <mergeCell ref="G5:J5"/>
    <mergeCell ref="B23:Y23"/>
    <mergeCell ref="B10:B13"/>
    <mergeCell ref="C10:C13"/>
    <mergeCell ref="O10:O13"/>
    <mergeCell ref="E35:F35"/>
    <mergeCell ref="K35:K37"/>
    <mergeCell ref="L35:M35"/>
    <mergeCell ref="O35:Q35"/>
    <mergeCell ref="R35:V35"/>
    <mergeCell ref="B2:Y2"/>
    <mergeCell ref="B3:Y3"/>
    <mergeCell ref="B4:Y4"/>
    <mergeCell ref="B5:B7"/>
    <mergeCell ref="C5:C7"/>
    <mergeCell ref="D5:D7"/>
    <mergeCell ref="R6:R7"/>
    <mergeCell ref="T6:T7"/>
    <mergeCell ref="U6:U7"/>
    <mergeCell ref="Y5:Y7"/>
    <mergeCell ref="Y10:Y13"/>
    <mergeCell ref="X5:X7"/>
    <mergeCell ref="O6:O7"/>
    <mergeCell ref="P6:P7"/>
    <mergeCell ref="Q6:Q7"/>
    <mergeCell ref="Y8:Y9"/>
    <mergeCell ref="W5:W7"/>
    <mergeCell ref="E5:F5"/>
    <mergeCell ref="J6:J7"/>
    <mergeCell ref="L5:M5"/>
    <mergeCell ref="O5:Q5"/>
    <mergeCell ref="R5:V5"/>
    <mergeCell ref="I6:I7"/>
    <mergeCell ref="K5:K7"/>
    <mergeCell ref="N5:N7"/>
    <mergeCell ref="V6:V7"/>
    <mergeCell ref="S6:S7"/>
    <mergeCell ref="B8:B9"/>
    <mergeCell ref="C8:C9"/>
    <mergeCell ref="O8:O9"/>
    <mergeCell ref="E25:F25"/>
    <mergeCell ref="K25:K27"/>
    <mergeCell ref="L25:M25"/>
    <mergeCell ref="O25:Q25"/>
    <mergeCell ref="E26:E27"/>
    <mergeCell ref="P26:P27"/>
    <mergeCell ref="C19:C21"/>
    <mergeCell ref="B19:B21"/>
    <mergeCell ref="Y19:Y21"/>
    <mergeCell ref="B48:Y48"/>
    <mergeCell ref="B50:O50"/>
    <mergeCell ref="B24:Y24"/>
    <mergeCell ref="B25:B27"/>
    <mergeCell ref="C25:C27"/>
    <mergeCell ref="O19:O21"/>
    <mergeCell ref="D25:D27"/>
    <mergeCell ref="G25:J25"/>
    <mergeCell ref="B57:B60"/>
    <mergeCell ref="H52:H53"/>
    <mergeCell ref="I52:I53"/>
    <mergeCell ref="J52:J53"/>
    <mergeCell ref="B51:B53"/>
    <mergeCell ref="B22:Y22"/>
    <mergeCell ref="Y51:Y53"/>
    <mergeCell ref="B49:Y49"/>
    <mergeCell ref="D51:D53"/>
    <mergeCell ref="G51:J51"/>
    <mergeCell ref="B54:B56"/>
    <mergeCell ref="C54:C56"/>
    <mergeCell ref="K51:K53"/>
    <mergeCell ref="L51:M51"/>
    <mergeCell ref="Y42:Y44"/>
    <mergeCell ref="E51:F51"/>
    <mergeCell ref="C45:C46"/>
    <mergeCell ref="D45:D46"/>
    <mergeCell ref="G52:G53"/>
    <mergeCell ref="Y54:Y56"/>
    <mergeCell ref="G35:J35"/>
    <mergeCell ref="V36:V37"/>
    <mergeCell ref="R36:R37"/>
    <mergeCell ref="F36:F37"/>
    <mergeCell ref="X25:X27"/>
    <mergeCell ref="L26:L27"/>
    <mergeCell ref="M26:M27"/>
    <mergeCell ref="O26:O27"/>
    <mergeCell ref="V26:V27"/>
    <mergeCell ref="W25:W27"/>
    <mergeCell ref="G36:G37"/>
    <mergeCell ref="C57:C60"/>
    <mergeCell ref="D35:D37"/>
    <mergeCell ref="G26:G27"/>
    <mergeCell ref="H26:H27"/>
    <mergeCell ref="B33:Y33"/>
    <mergeCell ref="C35:C37"/>
    <mergeCell ref="G42:J42"/>
    <mergeCell ref="E42:F42"/>
    <mergeCell ref="B45:B46"/>
    <mergeCell ref="C61:C64"/>
    <mergeCell ref="H43:H44"/>
    <mergeCell ref="O45:O46"/>
    <mergeCell ref="O63:O64"/>
    <mergeCell ref="J43:J44"/>
    <mergeCell ref="N51:N53"/>
    <mergeCell ref="E43:E44"/>
    <mergeCell ref="F43:F44"/>
    <mergeCell ref="L43:L44"/>
    <mergeCell ref="K42:K44"/>
    <mergeCell ref="B41:O41"/>
    <mergeCell ref="B35:B37"/>
    <mergeCell ref="B42:B44"/>
    <mergeCell ref="I43:I44"/>
    <mergeCell ref="C51:C53"/>
    <mergeCell ref="O52:O53"/>
    <mergeCell ref="H36:H37"/>
    <mergeCell ref="I36:I37"/>
    <mergeCell ref="J36:J37"/>
    <mergeCell ref="M45:M46"/>
    <mergeCell ref="Y57:Y60"/>
    <mergeCell ref="G43:G44"/>
    <mergeCell ref="N35:N37"/>
    <mergeCell ref="C65:C66"/>
    <mergeCell ref="C42:C44"/>
    <mergeCell ref="D42:D44"/>
    <mergeCell ref="B39:Y39"/>
    <mergeCell ref="B65:B66"/>
    <mergeCell ref="B61:B64"/>
    <mergeCell ref="L45:L46"/>
    <mergeCell ref="X19:X20"/>
    <mergeCell ref="S62:S64"/>
    <mergeCell ref="T62:T64"/>
    <mergeCell ref="U62:U64"/>
    <mergeCell ref="V62:V64"/>
    <mergeCell ref="W51:W53"/>
    <mergeCell ref="X51:X53"/>
    <mergeCell ref="R25:V25"/>
    <mergeCell ref="W42:W44"/>
    <mergeCell ref="X42:X44"/>
  </mergeCells>
  <printOptions horizontalCentered="1" verticalCentered="1"/>
  <pageMargins left="0.3937007874015748" right="0.3937007874015748" top="0.11811023622047245" bottom="0.11811023622047245" header="0.31496062992125984" footer="0.31496062992125984"/>
  <pageSetup horizontalDpi="600" verticalDpi="600" orientation="landscape" scale="35" r:id="rId1"/>
  <rowBreaks count="4" manualBreakCount="4">
    <brk id="14" min="1" max="17" man="1"/>
    <brk id="19" min="1" max="17" man="1"/>
    <brk id="38" min="1" max="17" man="1"/>
    <brk id="47" min="1" max="17" man="1"/>
  </rowBreaks>
</worksheet>
</file>

<file path=xl/worksheets/sheet7.xml><?xml version="1.0" encoding="utf-8"?>
<worksheet xmlns="http://schemas.openxmlformats.org/spreadsheetml/2006/main" xmlns:r="http://schemas.openxmlformats.org/officeDocument/2006/relationships">
  <dimension ref="B3:Z65"/>
  <sheetViews>
    <sheetView view="pageBreakPreview" zoomScale="60" zoomScaleNormal="60" zoomScalePageLayoutView="0" workbookViewId="0" topLeftCell="B17">
      <selection activeCell="D9" sqref="D9:D11"/>
    </sheetView>
  </sheetViews>
  <sheetFormatPr defaultColWidth="9.140625" defaultRowHeight="15"/>
  <cols>
    <col min="1" max="1" width="9.140625" style="1" hidden="1" customWidth="1"/>
    <col min="2" max="2" width="13.57421875" style="1" customWidth="1"/>
    <col min="3" max="3" width="13.28125" style="1" customWidth="1"/>
    <col min="4" max="4" width="52.28125" style="1" customWidth="1"/>
    <col min="5" max="5" width="45.421875" style="1" customWidth="1"/>
    <col min="6" max="6" width="19.421875" style="1" customWidth="1"/>
    <col min="7" max="7" width="17.28125" style="1" customWidth="1"/>
    <col min="8" max="8" width="24.7109375" style="1" bestFit="1" customWidth="1"/>
    <col min="9" max="9" width="18.7109375" style="1" customWidth="1"/>
    <col min="10" max="10" width="0.2890625" style="1" hidden="1" customWidth="1"/>
    <col min="11" max="11" width="10.7109375" style="1" hidden="1" customWidth="1"/>
    <col min="12" max="12" width="19.28125" style="1" customWidth="1"/>
    <col min="13" max="13" width="15.57421875" style="1" customWidth="1"/>
    <col min="14" max="14" width="16.140625" style="1" customWidth="1"/>
    <col min="15" max="15" width="17.28125" style="1" customWidth="1"/>
    <col min="16" max="16" width="0.13671875" style="1" hidden="1" customWidth="1"/>
    <col min="17" max="17" width="0.2890625" style="1" hidden="1" customWidth="1"/>
    <col min="18" max="18" width="9.8515625" style="1" hidden="1" customWidth="1"/>
    <col min="19" max="19" width="33.421875" style="1" hidden="1" customWidth="1"/>
    <col min="20" max="20" width="21.00390625" style="1" hidden="1" customWidth="1"/>
    <col min="21" max="21" width="0.13671875" style="1" hidden="1" customWidth="1"/>
    <col min="22" max="22" width="17.7109375" style="1" hidden="1" customWidth="1"/>
    <col min="23" max="23" width="14.8515625" style="1" hidden="1" customWidth="1"/>
    <col min="24" max="24" width="63.7109375" style="1" customWidth="1"/>
    <col min="25" max="25" width="0.13671875" style="1" hidden="1" customWidth="1"/>
    <col min="26" max="26" width="8.140625" style="1" customWidth="1"/>
    <col min="27" max="16384" width="9.140625" style="1" customWidth="1"/>
  </cols>
  <sheetData>
    <row r="3" spans="3:26" ht="25.5" customHeight="1">
      <c r="C3" s="1017" t="s">
        <v>244</v>
      </c>
      <c r="D3" s="1017"/>
      <c r="E3" s="1017"/>
      <c r="F3" s="1017"/>
      <c r="G3" s="1017"/>
      <c r="H3" s="1017"/>
      <c r="I3" s="1017"/>
      <c r="J3" s="1017"/>
      <c r="K3" s="1017"/>
      <c r="L3" s="1017"/>
      <c r="M3" s="1017"/>
      <c r="N3" s="1017"/>
      <c r="O3" s="1017"/>
      <c r="P3" s="1017"/>
      <c r="Q3" s="1017"/>
      <c r="R3" s="1017"/>
      <c r="S3" s="1017"/>
      <c r="T3" s="1017"/>
      <c r="U3" s="1017"/>
      <c r="V3" s="1017"/>
      <c r="W3" s="1017"/>
      <c r="X3" s="1017"/>
      <c r="Y3" s="1017"/>
      <c r="Z3" s="1017"/>
    </row>
    <row r="4" spans="3:26" ht="28.5" customHeight="1">
      <c r="C4" s="1004" t="s">
        <v>903</v>
      </c>
      <c r="D4" s="1004"/>
      <c r="E4" s="1004"/>
      <c r="F4" s="1004"/>
      <c r="G4" s="1004"/>
      <c r="H4" s="1004"/>
      <c r="I4" s="1004"/>
      <c r="J4" s="1004"/>
      <c r="K4" s="1004"/>
      <c r="L4" s="1004"/>
      <c r="M4" s="1004"/>
      <c r="N4" s="1004"/>
      <c r="O4" s="1004"/>
      <c r="P4" s="1004"/>
      <c r="Q4" s="1004"/>
      <c r="R4" s="1004"/>
      <c r="S4" s="1004"/>
      <c r="T4" s="1004"/>
      <c r="U4" s="1004"/>
      <c r="V4" s="1004"/>
      <c r="W4" s="1004"/>
      <c r="X4" s="1004"/>
      <c r="Y4" s="1004"/>
      <c r="Z4" s="1004"/>
    </row>
    <row r="5" spans="3:26" ht="30" customHeight="1">
      <c r="C5" s="1005" t="s">
        <v>904</v>
      </c>
      <c r="D5" s="1006"/>
      <c r="E5" s="1006"/>
      <c r="F5" s="1006"/>
      <c r="G5" s="1006"/>
      <c r="H5" s="1006"/>
      <c r="I5" s="1006"/>
      <c r="J5" s="1006"/>
      <c r="K5" s="1006"/>
      <c r="L5" s="1006"/>
      <c r="M5" s="1006"/>
      <c r="N5" s="1006"/>
      <c r="O5" s="1006"/>
      <c r="P5" s="1006"/>
      <c r="Q5" s="1006"/>
      <c r="R5" s="1006"/>
      <c r="S5" s="1006"/>
      <c r="T5" s="1006"/>
      <c r="U5" s="1006"/>
      <c r="V5" s="1006"/>
      <c r="W5" s="1006"/>
      <c r="X5" s="1006"/>
      <c r="Y5" s="1006"/>
      <c r="Z5" s="1007"/>
    </row>
    <row r="6" spans="3:26" ht="38.25" customHeight="1">
      <c r="C6" s="1008" t="s">
        <v>0</v>
      </c>
      <c r="D6" s="1008" t="s">
        <v>1</v>
      </c>
      <c r="E6" s="1008" t="s">
        <v>2</v>
      </c>
      <c r="F6" s="1014" t="s">
        <v>133</v>
      </c>
      <c r="G6" s="1015"/>
      <c r="H6" s="1014" t="s">
        <v>504</v>
      </c>
      <c r="I6" s="1015"/>
      <c r="J6" s="453"/>
      <c r="K6" s="453"/>
      <c r="L6" s="1008" t="s">
        <v>656</v>
      </c>
      <c r="M6" s="1014" t="s">
        <v>657</v>
      </c>
      <c r="N6" s="1015"/>
      <c r="O6" s="1013" t="s">
        <v>3</v>
      </c>
      <c r="P6" s="371" t="s">
        <v>32</v>
      </c>
      <c r="Q6" s="371"/>
      <c r="R6" s="371"/>
      <c r="S6" s="371" t="s">
        <v>661</v>
      </c>
      <c r="T6" s="371"/>
      <c r="U6" s="371"/>
      <c r="V6" s="371"/>
      <c r="W6" s="371"/>
      <c r="X6" s="1011" t="s">
        <v>667</v>
      </c>
      <c r="Y6" s="371" t="s">
        <v>668</v>
      </c>
      <c r="Z6" s="1008" t="s">
        <v>4</v>
      </c>
    </row>
    <row r="7" spans="3:26" ht="33.75" customHeight="1">
      <c r="C7" s="1009"/>
      <c r="D7" s="1009"/>
      <c r="E7" s="1009"/>
      <c r="F7" s="453" t="s">
        <v>654</v>
      </c>
      <c r="G7" s="453" t="s">
        <v>838</v>
      </c>
      <c r="H7" s="453" t="s">
        <v>5</v>
      </c>
      <c r="I7" s="453" t="s">
        <v>6</v>
      </c>
      <c r="J7" s="453" t="s">
        <v>7</v>
      </c>
      <c r="K7" s="453" t="s">
        <v>8</v>
      </c>
      <c r="L7" s="1009"/>
      <c r="M7" s="453" t="s">
        <v>838</v>
      </c>
      <c r="N7" s="453" t="s">
        <v>654</v>
      </c>
      <c r="O7" s="1013"/>
      <c r="P7" s="372" t="s">
        <v>658</v>
      </c>
      <c r="Q7" s="371" t="s">
        <v>659</v>
      </c>
      <c r="R7" s="371" t="s">
        <v>660</v>
      </c>
      <c r="S7" s="371" t="s">
        <v>662</v>
      </c>
      <c r="T7" s="371" t="s">
        <v>663</v>
      </c>
      <c r="U7" s="371" t="s">
        <v>664</v>
      </c>
      <c r="V7" s="371" t="s">
        <v>665</v>
      </c>
      <c r="W7" s="371" t="s">
        <v>666</v>
      </c>
      <c r="X7" s="1012"/>
      <c r="Y7" s="371"/>
      <c r="Z7" s="1009"/>
    </row>
    <row r="8" spans="3:26" ht="51.75" customHeight="1">
      <c r="C8" s="373">
        <f>1+'[1]Pilar I Governação Aceleração'!B68</f>
        <v>150</v>
      </c>
      <c r="D8" s="374" t="s">
        <v>383</v>
      </c>
      <c r="E8" s="375" t="s">
        <v>571</v>
      </c>
      <c r="F8" s="376" t="s">
        <v>384</v>
      </c>
      <c r="G8" s="377"/>
      <c r="H8" s="377"/>
      <c r="I8" s="378"/>
      <c r="J8" s="377"/>
      <c r="K8" s="376" t="s">
        <v>384</v>
      </c>
      <c r="L8" s="379"/>
      <c r="M8" s="380"/>
      <c r="N8" s="380"/>
      <c r="O8" s="381"/>
      <c r="P8" s="382"/>
      <c r="Q8" s="382"/>
      <c r="R8" s="382"/>
      <c r="S8" s="382"/>
      <c r="T8" s="382"/>
      <c r="U8" s="382"/>
      <c r="V8" s="382"/>
      <c r="W8" s="382"/>
      <c r="X8" s="383"/>
      <c r="Y8" s="375"/>
      <c r="Z8" s="384" t="s">
        <v>245</v>
      </c>
    </row>
    <row r="9" spans="3:26" ht="58.5" customHeight="1">
      <c r="C9" s="1016">
        <f>1+C8</f>
        <v>151</v>
      </c>
      <c r="D9" s="1018" t="s">
        <v>385</v>
      </c>
      <c r="E9" s="375" t="s">
        <v>572</v>
      </c>
      <c r="F9" s="385">
        <v>1</v>
      </c>
      <c r="G9" s="385">
        <f>+H9+I9</f>
        <v>0.5</v>
      </c>
      <c r="H9" s="385">
        <v>0.25</v>
      </c>
      <c r="I9" s="385">
        <v>0.25</v>
      </c>
      <c r="J9" s="385">
        <v>0.25</v>
      </c>
      <c r="K9" s="385">
        <v>0.25</v>
      </c>
      <c r="L9" s="385">
        <v>0.25</v>
      </c>
      <c r="M9" s="386">
        <f>+L9/G9</f>
        <v>0.5</v>
      </c>
      <c r="N9" s="386">
        <f>+L9/F9</f>
        <v>0.25</v>
      </c>
      <c r="O9" s="375" t="s">
        <v>870</v>
      </c>
      <c r="P9" s="375" t="s">
        <v>871</v>
      </c>
      <c r="Q9" s="387"/>
      <c r="R9" s="387"/>
      <c r="S9" s="388"/>
      <c r="T9" s="388"/>
      <c r="U9" s="388"/>
      <c r="V9" s="388"/>
      <c r="W9" s="388"/>
      <c r="X9" s="375"/>
      <c r="Y9" s="387"/>
      <c r="Z9" s="384" t="s">
        <v>245</v>
      </c>
    </row>
    <row r="10" spans="3:26" ht="180.75" customHeight="1">
      <c r="C10" s="1016"/>
      <c r="D10" s="1018"/>
      <c r="E10" s="375" t="s">
        <v>573</v>
      </c>
      <c r="F10" s="385">
        <v>1</v>
      </c>
      <c r="G10" s="385">
        <f>+H10+I10</f>
        <v>0.5</v>
      </c>
      <c r="H10" s="385">
        <v>0.25</v>
      </c>
      <c r="I10" s="385">
        <v>0.25</v>
      </c>
      <c r="J10" s="385">
        <v>0.25</v>
      </c>
      <c r="K10" s="385">
        <v>0.25</v>
      </c>
      <c r="L10" s="385">
        <v>0.6</v>
      </c>
      <c r="M10" s="389">
        <f>+L10/G10</f>
        <v>1.2</v>
      </c>
      <c r="N10" s="389">
        <f>+L10/F10</f>
        <v>0.6</v>
      </c>
      <c r="O10" s="375" t="s">
        <v>872</v>
      </c>
      <c r="P10" s="375" t="s">
        <v>871</v>
      </c>
      <c r="Q10" s="387"/>
      <c r="R10" s="387"/>
      <c r="S10" s="388"/>
      <c r="T10" s="388"/>
      <c r="U10" s="388"/>
      <c r="V10" s="388"/>
      <c r="W10" s="388"/>
      <c r="X10" s="375" t="s">
        <v>873</v>
      </c>
      <c r="Y10" s="387"/>
      <c r="Z10" s="384" t="s">
        <v>245</v>
      </c>
    </row>
    <row r="11" spans="3:26" ht="181.5" customHeight="1">
      <c r="C11" s="1016"/>
      <c r="D11" s="1018"/>
      <c r="E11" s="375" t="s">
        <v>574</v>
      </c>
      <c r="F11" s="385">
        <v>1</v>
      </c>
      <c r="G11" s="385">
        <f>+H11+I11</f>
        <v>0.5</v>
      </c>
      <c r="H11" s="385">
        <v>0.25</v>
      </c>
      <c r="I11" s="385">
        <v>0.25</v>
      </c>
      <c r="J11" s="385">
        <v>0.25</v>
      </c>
      <c r="K11" s="390">
        <v>0.25</v>
      </c>
      <c r="L11" s="385">
        <v>0.6</v>
      </c>
      <c r="M11" s="389">
        <f>+L11/G11</f>
        <v>1.2</v>
      </c>
      <c r="N11" s="389">
        <f>+L11/F11</f>
        <v>0.6</v>
      </c>
      <c r="O11" s="375" t="s">
        <v>872</v>
      </c>
      <c r="P11" s="375" t="s">
        <v>871</v>
      </c>
      <c r="Q11" s="387"/>
      <c r="R11" s="387"/>
      <c r="S11" s="388"/>
      <c r="T11" s="388"/>
      <c r="U11" s="388"/>
      <c r="V11" s="388"/>
      <c r="W11" s="388"/>
      <c r="X11" s="375" t="s">
        <v>874</v>
      </c>
      <c r="Y11" s="387"/>
      <c r="Z11" s="454" t="s">
        <v>245</v>
      </c>
    </row>
    <row r="12" spans="3:26" ht="46.5" customHeight="1">
      <c r="C12" s="456">
        <f>1+C9</f>
        <v>152</v>
      </c>
      <c r="D12" s="381" t="s">
        <v>481</v>
      </c>
      <c r="E12" s="375" t="s">
        <v>619</v>
      </c>
      <c r="F12" s="376">
        <v>1</v>
      </c>
      <c r="G12" s="376"/>
      <c r="H12" s="376"/>
      <c r="I12" s="376"/>
      <c r="J12" s="376"/>
      <c r="K12" s="376">
        <v>1</v>
      </c>
      <c r="L12" s="376"/>
      <c r="M12" s="380"/>
      <c r="N12" s="380"/>
      <c r="O12" s="391"/>
      <c r="P12" s="391"/>
      <c r="Q12" s="391"/>
      <c r="R12" s="391"/>
      <c r="S12" s="391"/>
      <c r="T12" s="391"/>
      <c r="U12" s="391"/>
      <c r="V12" s="391"/>
      <c r="W12" s="391"/>
      <c r="X12" s="392"/>
      <c r="Y12" s="393"/>
      <c r="Z12" s="454" t="s">
        <v>245</v>
      </c>
    </row>
    <row r="13" spans="3:26" ht="69.75" customHeight="1" thickBot="1">
      <c r="C13" s="456">
        <f>1+C12</f>
        <v>153</v>
      </c>
      <c r="D13" s="381" t="s">
        <v>482</v>
      </c>
      <c r="E13" s="375" t="s">
        <v>483</v>
      </c>
      <c r="F13" s="376" t="s">
        <v>691</v>
      </c>
      <c r="G13" s="394"/>
      <c r="H13" s="394"/>
      <c r="I13" s="394"/>
      <c r="J13" s="394" t="s">
        <v>646</v>
      </c>
      <c r="K13" s="394"/>
      <c r="L13" s="395">
        <v>4375</v>
      </c>
      <c r="M13" s="385"/>
      <c r="N13" s="385"/>
      <c r="O13" s="375" t="s">
        <v>863</v>
      </c>
      <c r="P13" s="375" t="s">
        <v>875</v>
      </c>
      <c r="Q13" s="396"/>
      <c r="R13" s="396"/>
      <c r="S13" s="396"/>
      <c r="T13" s="397">
        <v>3000000</v>
      </c>
      <c r="U13" s="397">
        <v>3000000</v>
      </c>
      <c r="V13" s="397">
        <v>1720175</v>
      </c>
      <c r="W13" s="398">
        <f>V13/U13</f>
        <v>0.5733916666666666</v>
      </c>
      <c r="X13" s="399"/>
      <c r="Y13" s="396"/>
      <c r="Z13" s="454" t="s">
        <v>245</v>
      </c>
    </row>
    <row r="14" spans="3:26" ht="31.5" customHeight="1">
      <c r="C14" s="1010" t="s">
        <v>244</v>
      </c>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row>
    <row r="15" spans="3:26" ht="26.25" customHeight="1">
      <c r="C15" s="1004" t="s">
        <v>905</v>
      </c>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4"/>
      <c r="Z15" s="1004"/>
    </row>
    <row r="16" spans="3:26" ht="25.5" customHeight="1">
      <c r="C16" s="1022" t="s">
        <v>906</v>
      </c>
      <c r="D16" s="1023"/>
      <c r="E16" s="1023"/>
      <c r="F16" s="1023"/>
      <c r="G16" s="1023"/>
      <c r="H16" s="1023"/>
      <c r="I16" s="1023"/>
      <c r="J16" s="1023"/>
      <c r="K16" s="1023"/>
      <c r="L16" s="1023"/>
      <c r="M16" s="1023"/>
      <c r="N16" s="1023"/>
      <c r="O16" s="1023"/>
      <c r="P16" s="1023"/>
      <c r="Q16" s="1023"/>
      <c r="R16" s="1023"/>
      <c r="S16" s="1023"/>
      <c r="T16" s="1023"/>
      <c r="U16" s="1023"/>
      <c r="V16" s="1023"/>
      <c r="W16" s="1023"/>
      <c r="X16" s="1023"/>
      <c r="Y16" s="1023"/>
      <c r="Z16" s="1024"/>
    </row>
    <row r="17" spans="3:26" ht="31.5" customHeight="1">
      <c r="C17" s="1008" t="s">
        <v>0</v>
      </c>
      <c r="D17" s="1008" t="s">
        <v>1</v>
      </c>
      <c r="E17" s="1008" t="s">
        <v>2</v>
      </c>
      <c r="F17" s="1014" t="s">
        <v>133</v>
      </c>
      <c r="G17" s="1015"/>
      <c r="H17" s="453" t="s">
        <v>504</v>
      </c>
      <c r="I17" s="453"/>
      <c r="J17" s="453"/>
      <c r="K17" s="453"/>
      <c r="L17" s="1008" t="s">
        <v>656</v>
      </c>
      <c r="M17" s="1014" t="s">
        <v>657</v>
      </c>
      <c r="N17" s="1015"/>
      <c r="O17" s="1013" t="s">
        <v>3</v>
      </c>
      <c r="P17" s="371" t="s">
        <v>32</v>
      </c>
      <c r="Q17" s="371"/>
      <c r="R17" s="371"/>
      <c r="S17" s="371" t="s">
        <v>661</v>
      </c>
      <c r="T17" s="371"/>
      <c r="U17" s="371"/>
      <c r="V17" s="371"/>
      <c r="W17" s="371"/>
      <c r="X17" s="1011" t="s">
        <v>667</v>
      </c>
      <c r="Y17" s="371" t="s">
        <v>668</v>
      </c>
      <c r="Z17" s="1008" t="s">
        <v>4</v>
      </c>
    </row>
    <row r="18" spans="3:26" ht="31.5" customHeight="1">
      <c r="C18" s="1009"/>
      <c r="D18" s="1009"/>
      <c r="E18" s="1009"/>
      <c r="F18" s="453" t="s">
        <v>654</v>
      </c>
      <c r="G18" s="453" t="s">
        <v>838</v>
      </c>
      <c r="H18" s="453" t="s">
        <v>5</v>
      </c>
      <c r="I18" s="453" t="s">
        <v>6</v>
      </c>
      <c r="J18" s="453" t="s">
        <v>7</v>
      </c>
      <c r="K18" s="453" t="s">
        <v>8</v>
      </c>
      <c r="L18" s="1009"/>
      <c r="M18" s="453" t="s">
        <v>838</v>
      </c>
      <c r="N18" s="453" t="s">
        <v>654</v>
      </c>
      <c r="O18" s="1013"/>
      <c r="P18" s="372" t="s">
        <v>658</v>
      </c>
      <c r="Q18" s="371" t="s">
        <v>659</v>
      </c>
      <c r="R18" s="371" t="s">
        <v>660</v>
      </c>
      <c r="S18" s="371" t="s">
        <v>662</v>
      </c>
      <c r="T18" s="371" t="s">
        <v>663</v>
      </c>
      <c r="U18" s="371" t="s">
        <v>664</v>
      </c>
      <c r="V18" s="371" t="s">
        <v>665</v>
      </c>
      <c r="W18" s="371" t="s">
        <v>666</v>
      </c>
      <c r="X18" s="1012"/>
      <c r="Y18" s="371"/>
      <c r="Z18" s="1009"/>
    </row>
    <row r="19" spans="3:26" ht="75.75" customHeight="1">
      <c r="C19" s="455">
        <f>1+C13</f>
        <v>154</v>
      </c>
      <c r="D19" s="381" t="s">
        <v>386</v>
      </c>
      <c r="E19" s="381" t="s">
        <v>387</v>
      </c>
      <c r="F19" s="400">
        <v>1</v>
      </c>
      <c r="G19" s="400"/>
      <c r="H19" s="401"/>
      <c r="I19" s="384"/>
      <c r="J19" s="384"/>
      <c r="K19" s="384">
        <v>1</v>
      </c>
      <c r="L19" s="402"/>
      <c r="M19" s="402"/>
      <c r="N19" s="402"/>
      <c r="O19" s="455" t="s">
        <v>863</v>
      </c>
      <c r="P19" s="381"/>
      <c r="Q19" s="381"/>
      <c r="R19" s="381"/>
      <c r="S19" s="381"/>
      <c r="T19" s="381"/>
      <c r="U19" s="381"/>
      <c r="V19" s="381"/>
      <c r="W19" s="381"/>
      <c r="X19" s="381"/>
      <c r="Y19" s="381"/>
      <c r="Z19" s="403" t="s">
        <v>245</v>
      </c>
    </row>
    <row r="20" spans="3:26" ht="135.75" customHeight="1">
      <c r="C20" s="1019">
        <f>1+C19</f>
        <v>155</v>
      </c>
      <c r="D20" s="1018" t="s">
        <v>575</v>
      </c>
      <c r="E20" s="381" t="s">
        <v>620</v>
      </c>
      <c r="F20" s="404" t="s">
        <v>623</v>
      </c>
      <c r="G20" s="404" t="s">
        <v>859</v>
      </c>
      <c r="H20" s="404" t="s">
        <v>624</v>
      </c>
      <c r="I20" s="404" t="s">
        <v>622</v>
      </c>
      <c r="J20" s="404" t="s">
        <v>622</v>
      </c>
      <c r="K20" s="404" t="s">
        <v>622</v>
      </c>
      <c r="L20" s="405">
        <v>26</v>
      </c>
      <c r="M20" s="406">
        <f>L20/420</f>
        <v>0.06190476190476191</v>
      </c>
      <c r="N20" s="406">
        <f>26/1400</f>
        <v>0.018571428571428572</v>
      </c>
      <c r="O20" s="455" t="s">
        <v>863</v>
      </c>
      <c r="P20" s="381" t="s">
        <v>893</v>
      </c>
      <c r="Q20" s="381" t="s">
        <v>681</v>
      </c>
      <c r="R20" s="381" t="s">
        <v>681</v>
      </c>
      <c r="S20" s="454" t="s">
        <v>877</v>
      </c>
      <c r="T20" s="407">
        <v>21500</v>
      </c>
      <c r="U20" s="408"/>
      <c r="V20" s="408"/>
      <c r="W20" s="408"/>
      <c r="X20" s="409" t="s">
        <v>891</v>
      </c>
      <c r="Y20" s="381"/>
      <c r="Z20" s="403" t="s">
        <v>245</v>
      </c>
    </row>
    <row r="21" spans="3:26" ht="87.75" customHeight="1">
      <c r="C21" s="1019"/>
      <c r="D21" s="1018"/>
      <c r="E21" s="381" t="s">
        <v>388</v>
      </c>
      <c r="F21" s="410">
        <v>2</v>
      </c>
      <c r="G21" s="395">
        <f>+H21+I21</f>
        <v>600</v>
      </c>
      <c r="H21" s="395">
        <v>300</v>
      </c>
      <c r="I21" s="395">
        <v>300</v>
      </c>
      <c r="J21" s="395">
        <v>400</v>
      </c>
      <c r="K21" s="410">
        <v>1</v>
      </c>
      <c r="L21" s="405">
        <v>0</v>
      </c>
      <c r="M21" s="406">
        <f>L21/G21</f>
        <v>0</v>
      </c>
      <c r="N21" s="411">
        <f>L21/F21</f>
        <v>0</v>
      </c>
      <c r="O21" s="452" t="s">
        <v>863</v>
      </c>
      <c r="P21" s="381" t="s">
        <v>893</v>
      </c>
      <c r="Q21" s="381" t="s">
        <v>681</v>
      </c>
      <c r="R21" s="381" t="s">
        <v>681</v>
      </c>
      <c r="S21" s="454" t="s">
        <v>877</v>
      </c>
      <c r="T21" s="412">
        <v>130007.01</v>
      </c>
      <c r="U21" s="408"/>
      <c r="V21" s="408"/>
      <c r="W21" s="408"/>
      <c r="X21" s="413" t="s">
        <v>895</v>
      </c>
      <c r="Y21" s="381"/>
      <c r="Z21" s="403"/>
    </row>
    <row r="22" spans="3:26" ht="154.5" customHeight="1">
      <c r="C22" s="456">
        <f>1+C20</f>
        <v>156</v>
      </c>
      <c r="D22" s="408" t="s">
        <v>246</v>
      </c>
      <c r="E22" s="381" t="s">
        <v>389</v>
      </c>
      <c r="F22" s="400">
        <v>10</v>
      </c>
      <c r="G22" s="384">
        <f>+H22+I22</f>
        <v>3</v>
      </c>
      <c r="H22" s="384"/>
      <c r="I22" s="384">
        <v>3</v>
      </c>
      <c r="J22" s="384">
        <v>3</v>
      </c>
      <c r="K22" s="454">
        <v>4</v>
      </c>
      <c r="L22" s="454">
        <v>3</v>
      </c>
      <c r="M22" s="421">
        <f>L22/G22</f>
        <v>1</v>
      </c>
      <c r="N22" s="451">
        <f>L22/F22</f>
        <v>0.3</v>
      </c>
      <c r="O22" s="415" t="s">
        <v>864</v>
      </c>
      <c r="P22" s="416" t="s">
        <v>865</v>
      </c>
      <c r="Q22" s="417"/>
      <c r="R22" s="417"/>
      <c r="S22" s="417"/>
      <c r="T22" s="417"/>
      <c r="U22" s="417"/>
      <c r="V22" s="417"/>
      <c r="W22" s="417"/>
      <c r="X22" s="458" t="s">
        <v>913</v>
      </c>
      <c r="Y22" s="418"/>
      <c r="Z22" s="419" t="s">
        <v>245</v>
      </c>
    </row>
    <row r="23" spans="3:26" ht="21.75" customHeight="1">
      <c r="C23" s="1017" t="s">
        <v>244</v>
      </c>
      <c r="D23" s="1017"/>
      <c r="E23" s="1017"/>
      <c r="F23" s="1017"/>
      <c r="G23" s="1017"/>
      <c r="H23" s="1017"/>
      <c r="I23" s="1017"/>
      <c r="J23" s="1017"/>
      <c r="K23" s="1017"/>
      <c r="L23" s="1017"/>
      <c r="M23" s="1017"/>
      <c r="N23" s="1017"/>
      <c r="O23" s="1017"/>
      <c r="P23" s="1017"/>
      <c r="Q23" s="1017"/>
      <c r="R23" s="1017"/>
      <c r="S23" s="1017"/>
      <c r="T23" s="1017"/>
      <c r="U23" s="1017"/>
      <c r="V23" s="1017"/>
      <c r="W23" s="1017"/>
      <c r="X23" s="1017"/>
      <c r="Y23" s="1017"/>
      <c r="Z23" s="1017"/>
    </row>
    <row r="24" spans="3:26" ht="25.5" customHeight="1">
      <c r="C24" s="1022" t="s">
        <v>907</v>
      </c>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4"/>
    </row>
    <row r="25" spans="3:26" ht="26.25" customHeight="1">
      <c r="C25" s="1022" t="s">
        <v>374</v>
      </c>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4"/>
    </row>
    <row r="26" spans="3:26" ht="39.75" customHeight="1">
      <c r="C26" s="1008" t="s">
        <v>0</v>
      </c>
      <c r="D26" s="1008" t="s">
        <v>1</v>
      </c>
      <c r="E26" s="1008" t="s">
        <v>2</v>
      </c>
      <c r="F26" s="1014" t="s">
        <v>133</v>
      </c>
      <c r="G26" s="1015"/>
      <c r="H26" s="1014" t="s">
        <v>504</v>
      </c>
      <c r="I26" s="1015"/>
      <c r="J26" s="453"/>
      <c r="K26" s="453"/>
      <c r="L26" s="1008" t="s">
        <v>656</v>
      </c>
      <c r="M26" s="1014" t="s">
        <v>657</v>
      </c>
      <c r="N26" s="1015"/>
      <c r="O26" s="1013" t="s">
        <v>3</v>
      </c>
      <c r="P26" s="371" t="s">
        <v>32</v>
      </c>
      <c r="Q26" s="371"/>
      <c r="R26" s="371"/>
      <c r="S26" s="1020" t="s">
        <v>661</v>
      </c>
      <c r="T26" s="1021"/>
      <c r="U26" s="371"/>
      <c r="V26" s="371"/>
      <c r="W26" s="371"/>
      <c r="X26" s="1011" t="s">
        <v>667</v>
      </c>
      <c r="Y26" s="371" t="s">
        <v>668</v>
      </c>
      <c r="Z26" s="1008" t="s">
        <v>4</v>
      </c>
    </row>
    <row r="27" spans="3:26" ht="39" customHeight="1">
      <c r="C27" s="1009"/>
      <c r="D27" s="1009"/>
      <c r="E27" s="1009"/>
      <c r="F27" s="453" t="s">
        <v>654</v>
      </c>
      <c r="G27" s="453" t="s">
        <v>838</v>
      </c>
      <c r="H27" s="453" t="s">
        <v>5</v>
      </c>
      <c r="I27" s="453" t="s">
        <v>6</v>
      </c>
      <c r="J27" s="453" t="s">
        <v>7</v>
      </c>
      <c r="K27" s="453" t="s">
        <v>8</v>
      </c>
      <c r="L27" s="1009"/>
      <c r="M27" s="453" t="s">
        <v>838</v>
      </c>
      <c r="N27" s="453" t="s">
        <v>654</v>
      </c>
      <c r="O27" s="1013"/>
      <c r="P27" s="372" t="s">
        <v>658</v>
      </c>
      <c r="Q27" s="371" t="s">
        <v>659</v>
      </c>
      <c r="R27" s="371" t="s">
        <v>660</v>
      </c>
      <c r="S27" s="371" t="s">
        <v>662</v>
      </c>
      <c r="T27" s="371" t="s">
        <v>663</v>
      </c>
      <c r="U27" s="371" t="s">
        <v>664</v>
      </c>
      <c r="V27" s="371" t="s">
        <v>665</v>
      </c>
      <c r="W27" s="371" t="s">
        <v>666</v>
      </c>
      <c r="X27" s="1012"/>
      <c r="Y27" s="371"/>
      <c r="Z27" s="1009"/>
    </row>
    <row r="28" spans="2:26" ht="79.5" customHeight="1">
      <c r="B28" s="459" t="s">
        <v>915</v>
      </c>
      <c r="C28" s="455">
        <f>1+C22</f>
        <v>157</v>
      </c>
      <c r="D28" s="381" t="s">
        <v>615</v>
      </c>
      <c r="E28" s="381" t="s">
        <v>390</v>
      </c>
      <c r="F28" s="400">
        <v>4</v>
      </c>
      <c r="G28" s="400">
        <f>+H28+I28</f>
        <v>1</v>
      </c>
      <c r="H28" s="384"/>
      <c r="I28" s="384">
        <v>1</v>
      </c>
      <c r="J28" s="384">
        <v>2</v>
      </c>
      <c r="K28" s="454">
        <v>1</v>
      </c>
      <c r="L28" s="420">
        <v>3</v>
      </c>
      <c r="M28" s="421">
        <f>L28/G28</f>
        <v>3</v>
      </c>
      <c r="N28" s="422">
        <f>L28/F28</f>
        <v>0.75</v>
      </c>
      <c r="O28" s="423" t="s">
        <v>860</v>
      </c>
      <c r="P28" s="423" t="s">
        <v>861</v>
      </c>
      <c r="Q28" s="454">
        <f>960*0.4</f>
        <v>384</v>
      </c>
      <c r="R28" s="454">
        <f>960*0.6</f>
        <v>576</v>
      </c>
      <c r="S28" s="454" t="s">
        <v>894</v>
      </c>
      <c r="T28" s="381"/>
      <c r="U28" s="381"/>
      <c r="V28" s="407">
        <f>6.6*1000000</f>
        <v>6600000</v>
      </c>
      <c r="W28" s="381"/>
      <c r="X28" s="424" t="s">
        <v>862</v>
      </c>
      <c r="Y28" s="381"/>
      <c r="Z28" s="419" t="s">
        <v>245</v>
      </c>
    </row>
    <row r="29" spans="3:26" ht="75.75" customHeight="1">
      <c r="C29" s="1030">
        <f>1+C28</f>
        <v>158</v>
      </c>
      <c r="D29" s="1032" t="s">
        <v>484</v>
      </c>
      <c r="E29" s="408" t="s">
        <v>391</v>
      </c>
      <c r="F29" s="460">
        <v>40</v>
      </c>
      <c r="G29" s="460">
        <f>+H29+I29</f>
        <v>16</v>
      </c>
      <c r="H29" s="461">
        <v>6</v>
      </c>
      <c r="I29" s="461">
        <f>2*5</f>
        <v>10</v>
      </c>
      <c r="J29" s="461">
        <v>10</v>
      </c>
      <c r="K29" s="462">
        <v>14</v>
      </c>
      <c r="L29" s="462">
        <v>208</v>
      </c>
      <c r="M29" s="421">
        <f>L29/G29</f>
        <v>13</v>
      </c>
      <c r="N29" s="422">
        <f>L29/F29</f>
        <v>5.2</v>
      </c>
      <c r="O29" s="423" t="s">
        <v>860</v>
      </c>
      <c r="P29" s="454" t="s">
        <v>681</v>
      </c>
      <c r="Q29" s="425" t="s">
        <v>681</v>
      </c>
      <c r="R29" s="425" t="s">
        <v>681</v>
      </c>
      <c r="S29" s="425" t="s">
        <v>877</v>
      </c>
      <c r="T29" s="426">
        <f>(1598274.7+765000+867458.5)/1000</f>
        <v>3230.7332</v>
      </c>
      <c r="U29" s="426">
        <f>(9157364.7+808200+867458.5)/1000</f>
        <v>10833.0232</v>
      </c>
      <c r="V29" s="426">
        <f>(1869250+460000+2731318.2)/1000</f>
        <v>5060.568200000001</v>
      </c>
      <c r="W29" s="427">
        <f>+V29/U29*100</f>
        <v>46.7142745526475</v>
      </c>
      <c r="X29" s="428" t="s">
        <v>896</v>
      </c>
      <c r="Y29" s="428"/>
      <c r="Z29" s="419" t="s">
        <v>245</v>
      </c>
    </row>
    <row r="30" spans="3:26" ht="78" customHeight="1">
      <c r="C30" s="1031"/>
      <c r="D30" s="1033"/>
      <c r="E30" s="408" t="s">
        <v>576</v>
      </c>
      <c r="F30" s="463">
        <v>0.6</v>
      </c>
      <c r="G30" s="460">
        <f>+H30+I30</f>
        <v>0</v>
      </c>
      <c r="H30" s="462"/>
      <c r="I30" s="463"/>
      <c r="J30" s="463">
        <v>0.1</v>
      </c>
      <c r="K30" s="463">
        <v>0.5</v>
      </c>
      <c r="L30" s="463"/>
      <c r="M30" s="429"/>
      <c r="N30" s="429"/>
      <c r="O30" s="423" t="s">
        <v>860</v>
      </c>
      <c r="P30" s="381"/>
      <c r="Q30" s="381"/>
      <c r="R30" s="381"/>
      <c r="S30" s="381"/>
      <c r="T30" s="381"/>
      <c r="U30" s="381"/>
      <c r="V30" s="381"/>
      <c r="W30" s="381"/>
      <c r="X30" s="381"/>
      <c r="Y30" s="381"/>
      <c r="Z30" s="419" t="s">
        <v>245</v>
      </c>
    </row>
    <row r="31" spans="3:26" ht="79.5" customHeight="1">
      <c r="C31" s="455">
        <f>1+C29</f>
        <v>159</v>
      </c>
      <c r="D31" s="381" t="s">
        <v>392</v>
      </c>
      <c r="E31" s="381" t="s">
        <v>577</v>
      </c>
      <c r="F31" s="400">
        <v>500</v>
      </c>
      <c r="G31" s="400">
        <f>+H31+I31</f>
        <v>166</v>
      </c>
      <c r="H31" s="384"/>
      <c r="I31" s="384">
        <v>166</v>
      </c>
      <c r="J31" s="384">
        <v>167</v>
      </c>
      <c r="K31" s="454">
        <v>167</v>
      </c>
      <c r="L31" s="400">
        <v>67</v>
      </c>
      <c r="M31" s="430">
        <f>L31/G31</f>
        <v>0.4036144578313253</v>
      </c>
      <c r="N31" s="411">
        <f>L31/F31</f>
        <v>0.134</v>
      </c>
      <c r="O31" s="381" t="s">
        <v>878</v>
      </c>
      <c r="P31" s="381" t="s">
        <v>879</v>
      </c>
      <c r="Q31" s="381"/>
      <c r="R31" s="381"/>
      <c r="S31" s="381"/>
      <c r="T31" s="381"/>
      <c r="U31" s="381"/>
      <c r="V31" s="381"/>
      <c r="W31" s="381"/>
      <c r="X31" s="381" t="s">
        <v>892</v>
      </c>
      <c r="Y31" s="381"/>
      <c r="Z31" s="419" t="s">
        <v>245</v>
      </c>
    </row>
    <row r="32" spans="3:26" ht="105" customHeight="1">
      <c r="C32" s="455">
        <f>1+C31</f>
        <v>160</v>
      </c>
      <c r="D32" s="381" t="s">
        <v>247</v>
      </c>
      <c r="E32" s="381" t="s">
        <v>578</v>
      </c>
      <c r="F32" s="400">
        <v>30</v>
      </c>
      <c r="G32" s="400">
        <f>+H32+I32</f>
        <v>15</v>
      </c>
      <c r="H32" s="384"/>
      <c r="I32" s="384">
        <v>15</v>
      </c>
      <c r="J32" s="384">
        <v>15</v>
      </c>
      <c r="K32" s="454"/>
      <c r="L32" s="400">
        <v>27</v>
      </c>
      <c r="M32" s="421">
        <f>L32/G32</f>
        <v>1.8</v>
      </c>
      <c r="N32" s="422">
        <f>L32/F32</f>
        <v>0.9</v>
      </c>
      <c r="O32" s="381" t="s">
        <v>878</v>
      </c>
      <c r="P32" s="381" t="s">
        <v>880</v>
      </c>
      <c r="Q32" s="381"/>
      <c r="R32" s="381"/>
      <c r="S32" s="381"/>
      <c r="T32" s="381"/>
      <c r="U32" s="381"/>
      <c r="V32" s="381"/>
      <c r="W32" s="381"/>
      <c r="X32" s="350" t="s">
        <v>897</v>
      </c>
      <c r="Y32" s="381"/>
      <c r="Z32" s="419" t="s">
        <v>245</v>
      </c>
    </row>
    <row r="33" spans="3:26" ht="1.5" customHeight="1">
      <c r="C33" s="1017" t="s">
        <v>244</v>
      </c>
      <c r="D33" s="1017"/>
      <c r="E33" s="1017"/>
      <c r="F33" s="1017"/>
      <c r="G33" s="1017"/>
      <c r="H33" s="1017"/>
      <c r="I33" s="1017"/>
      <c r="J33" s="1017"/>
      <c r="K33" s="1017"/>
      <c r="L33" s="1017"/>
      <c r="M33" s="1017"/>
      <c r="N33" s="1017"/>
      <c r="O33" s="1017"/>
      <c r="P33" s="1017"/>
      <c r="Q33" s="1017"/>
      <c r="R33" s="1017"/>
      <c r="S33" s="1017"/>
      <c r="T33" s="1017"/>
      <c r="U33" s="1017"/>
      <c r="V33" s="1017"/>
      <c r="W33" s="1017"/>
      <c r="X33" s="1017"/>
      <c r="Y33" s="1017"/>
      <c r="Z33" s="1017"/>
    </row>
    <row r="34" spans="3:26" ht="39.75" customHeight="1">
      <c r="C34" s="1022" t="s">
        <v>910</v>
      </c>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4"/>
    </row>
    <row r="35" spans="3:26" ht="54.75" customHeight="1">
      <c r="C35" s="1022" t="s">
        <v>911</v>
      </c>
      <c r="D35" s="1023"/>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4"/>
    </row>
    <row r="36" spans="3:26" ht="0.75" customHeight="1">
      <c r="C36" s="1008" t="s">
        <v>0</v>
      </c>
      <c r="D36" s="1008" t="s">
        <v>1</v>
      </c>
      <c r="E36" s="1008" t="s">
        <v>2</v>
      </c>
      <c r="F36" s="1014" t="s">
        <v>133</v>
      </c>
      <c r="G36" s="1015"/>
      <c r="H36" s="1014" t="s">
        <v>504</v>
      </c>
      <c r="I36" s="1025"/>
      <c r="J36" s="1025"/>
      <c r="K36" s="1015"/>
      <c r="L36" s="1008" t="s">
        <v>656</v>
      </c>
      <c r="M36" s="1014" t="s">
        <v>657</v>
      </c>
      <c r="N36" s="1015"/>
      <c r="O36" s="1013" t="s">
        <v>3</v>
      </c>
      <c r="P36" s="371" t="s">
        <v>32</v>
      </c>
      <c r="Q36" s="371"/>
      <c r="R36" s="371"/>
      <c r="S36" s="371" t="s">
        <v>661</v>
      </c>
      <c r="T36" s="371"/>
      <c r="U36" s="371"/>
      <c r="V36" s="371"/>
      <c r="W36" s="371"/>
      <c r="X36" s="1011" t="s">
        <v>667</v>
      </c>
      <c r="Y36" s="371" t="s">
        <v>668</v>
      </c>
      <c r="Z36" s="1008" t="s">
        <v>4</v>
      </c>
    </row>
    <row r="37" spans="3:26" ht="39.75" customHeight="1" hidden="1">
      <c r="C37" s="1009"/>
      <c r="D37" s="1009"/>
      <c r="E37" s="1009"/>
      <c r="F37" s="453" t="s">
        <v>654</v>
      </c>
      <c r="G37" s="453" t="s">
        <v>838</v>
      </c>
      <c r="H37" s="453" t="s">
        <v>5</v>
      </c>
      <c r="I37" s="453" t="s">
        <v>6</v>
      </c>
      <c r="J37" s="453" t="s">
        <v>7</v>
      </c>
      <c r="K37" s="453" t="s">
        <v>8</v>
      </c>
      <c r="L37" s="1009"/>
      <c r="M37" s="453" t="s">
        <v>838</v>
      </c>
      <c r="N37" s="453" t="s">
        <v>654</v>
      </c>
      <c r="O37" s="1013"/>
      <c r="P37" s="372" t="s">
        <v>658</v>
      </c>
      <c r="Q37" s="371" t="s">
        <v>659</v>
      </c>
      <c r="R37" s="371" t="s">
        <v>660</v>
      </c>
      <c r="S37" s="371" t="s">
        <v>662</v>
      </c>
      <c r="T37" s="371" t="s">
        <v>663</v>
      </c>
      <c r="U37" s="371" t="s">
        <v>664</v>
      </c>
      <c r="V37" s="371" t="s">
        <v>665</v>
      </c>
      <c r="W37" s="371" t="s">
        <v>666</v>
      </c>
      <c r="X37" s="1012"/>
      <c r="Y37" s="371"/>
      <c r="Z37" s="1009"/>
    </row>
    <row r="38" spans="3:26" ht="82.5" customHeight="1">
      <c r="C38" s="454">
        <f>1+C32</f>
        <v>161</v>
      </c>
      <c r="D38" s="381" t="s">
        <v>579</v>
      </c>
      <c r="E38" s="381" t="s">
        <v>248</v>
      </c>
      <c r="F38" s="442">
        <v>2</v>
      </c>
      <c r="G38" s="456">
        <f>+H38+I38</f>
        <v>0</v>
      </c>
      <c r="H38" s="456"/>
      <c r="I38" s="456"/>
      <c r="J38" s="456">
        <v>2</v>
      </c>
      <c r="K38" s="456"/>
      <c r="L38" s="439"/>
      <c r="M38" s="443"/>
      <c r="N38" s="443"/>
      <c r="O38" s="381" t="s">
        <v>866</v>
      </c>
      <c r="P38" s="381" t="s">
        <v>867</v>
      </c>
      <c r="Q38" s="381"/>
      <c r="R38" s="381"/>
      <c r="S38" s="381"/>
      <c r="T38" s="381"/>
      <c r="U38" s="381"/>
      <c r="V38" s="381"/>
      <c r="W38" s="381"/>
      <c r="X38" s="381" t="s">
        <v>868</v>
      </c>
      <c r="Y38" s="381"/>
      <c r="Z38" s="454" t="s">
        <v>245</v>
      </c>
    </row>
    <row r="39" spans="3:26" ht="90.75" customHeight="1">
      <c r="C39" s="454">
        <f>1+C38</f>
        <v>162</v>
      </c>
      <c r="D39" s="382" t="s">
        <v>616</v>
      </c>
      <c r="E39" s="381" t="s">
        <v>249</v>
      </c>
      <c r="F39" s="444">
        <v>0.084</v>
      </c>
      <c r="G39" s="445">
        <v>0.042</v>
      </c>
      <c r="H39" s="446" t="s">
        <v>250</v>
      </c>
      <c r="I39" s="446" t="s">
        <v>250</v>
      </c>
      <c r="J39" s="446" t="s">
        <v>250</v>
      </c>
      <c r="K39" s="446" t="s">
        <v>250</v>
      </c>
      <c r="L39" s="445">
        <v>0.08</v>
      </c>
      <c r="M39" s="421">
        <f>L39/G39</f>
        <v>1.9047619047619047</v>
      </c>
      <c r="N39" s="422">
        <f>L39/F39</f>
        <v>0.9523809523809523</v>
      </c>
      <c r="O39" s="381" t="s">
        <v>866</v>
      </c>
      <c r="P39" s="381" t="s">
        <v>869</v>
      </c>
      <c r="Q39" s="381"/>
      <c r="R39" s="381"/>
      <c r="S39" s="381"/>
      <c r="T39" s="381"/>
      <c r="U39" s="381"/>
      <c r="V39" s="381"/>
      <c r="W39" s="381"/>
      <c r="X39" s="381" t="s">
        <v>902</v>
      </c>
      <c r="Y39" s="428"/>
      <c r="Z39" s="454" t="s">
        <v>245</v>
      </c>
    </row>
    <row r="40" spans="3:26" ht="67.5" customHeight="1">
      <c r="C40" s="454">
        <f>1+C39</f>
        <v>163</v>
      </c>
      <c r="D40" s="381" t="s">
        <v>251</v>
      </c>
      <c r="E40" s="381" t="s">
        <v>252</v>
      </c>
      <c r="F40" s="447">
        <v>0.0164</v>
      </c>
      <c r="G40" s="448">
        <v>0.008</v>
      </c>
      <c r="H40" s="449">
        <v>0.0041</v>
      </c>
      <c r="I40" s="449">
        <v>0.0041</v>
      </c>
      <c r="J40" s="449">
        <v>0.0041</v>
      </c>
      <c r="K40" s="449">
        <v>0.0041</v>
      </c>
      <c r="L40" s="450">
        <v>0.0071</v>
      </c>
      <c r="M40" s="414">
        <f>L40/G40</f>
        <v>0.8875000000000001</v>
      </c>
      <c r="N40" s="451">
        <f>L40/F40</f>
        <v>0.4329268292682927</v>
      </c>
      <c r="O40" s="381" t="s">
        <v>866</v>
      </c>
      <c r="P40" s="381"/>
      <c r="Q40" s="381"/>
      <c r="R40" s="381"/>
      <c r="S40" s="381"/>
      <c r="T40" s="381"/>
      <c r="U40" s="381"/>
      <c r="V40" s="381"/>
      <c r="W40" s="381"/>
      <c r="X40" s="457" t="s">
        <v>912</v>
      </c>
      <c r="Y40" s="381"/>
      <c r="Z40" s="454" t="s">
        <v>245</v>
      </c>
    </row>
    <row r="41" spans="3:26" ht="25.5" customHeight="1">
      <c r="C41" s="1017" t="s">
        <v>244</v>
      </c>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row>
    <row r="42" spans="3:26" ht="20.25" customHeight="1">
      <c r="C42" s="1022" t="s">
        <v>908</v>
      </c>
      <c r="D42" s="1023"/>
      <c r="E42" s="1023"/>
      <c r="F42" s="1023"/>
      <c r="G42" s="1023"/>
      <c r="H42" s="1023"/>
      <c r="I42" s="1023"/>
      <c r="J42" s="1023"/>
      <c r="K42" s="1023"/>
      <c r="L42" s="1023"/>
      <c r="M42" s="1023"/>
      <c r="N42" s="1023"/>
      <c r="O42" s="1023"/>
      <c r="P42" s="1023"/>
      <c r="Q42" s="1023"/>
      <c r="R42" s="1023"/>
      <c r="S42" s="1023"/>
      <c r="T42" s="1023"/>
      <c r="U42" s="1023"/>
      <c r="V42" s="1023"/>
      <c r="W42" s="1023"/>
      <c r="X42" s="1023"/>
      <c r="Y42" s="1023"/>
      <c r="Z42" s="1024"/>
    </row>
    <row r="43" spans="3:26" ht="23.25" customHeight="1">
      <c r="C43" s="1022" t="s">
        <v>909</v>
      </c>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4"/>
    </row>
    <row r="44" spans="3:26" ht="31.5" customHeight="1">
      <c r="C44" s="1008" t="s">
        <v>0</v>
      </c>
      <c r="D44" s="1008" t="s">
        <v>1</v>
      </c>
      <c r="E44" s="1008" t="s">
        <v>2</v>
      </c>
      <c r="F44" s="1014" t="s">
        <v>133</v>
      </c>
      <c r="G44" s="1015"/>
      <c r="H44" s="453" t="s">
        <v>504</v>
      </c>
      <c r="I44" s="453"/>
      <c r="J44" s="453"/>
      <c r="K44" s="453"/>
      <c r="L44" s="1008" t="s">
        <v>656</v>
      </c>
      <c r="M44" s="1014" t="s">
        <v>657</v>
      </c>
      <c r="N44" s="1015"/>
      <c r="O44" s="1013" t="s">
        <v>3</v>
      </c>
      <c r="P44" s="371" t="s">
        <v>32</v>
      </c>
      <c r="Q44" s="371"/>
      <c r="R44" s="371"/>
      <c r="S44" s="371" t="s">
        <v>661</v>
      </c>
      <c r="T44" s="371"/>
      <c r="U44" s="371"/>
      <c r="V44" s="371"/>
      <c r="W44" s="371"/>
      <c r="X44" s="1011" t="s">
        <v>667</v>
      </c>
      <c r="Y44" s="371" t="s">
        <v>668</v>
      </c>
      <c r="Z44" s="1008" t="s">
        <v>4</v>
      </c>
    </row>
    <row r="45" spans="3:26" ht="39.75" customHeight="1">
      <c r="C45" s="1009"/>
      <c r="D45" s="1009"/>
      <c r="E45" s="1009"/>
      <c r="F45" s="453" t="s">
        <v>654</v>
      </c>
      <c r="G45" s="453" t="s">
        <v>838</v>
      </c>
      <c r="H45" s="453" t="s">
        <v>5</v>
      </c>
      <c r="I45" s="453" t="s">
        <v>6</v>
      </c>
      <c r="J45" s="453" t="s">
        <v>7</v>
      </c>
      <c r="K45" s="453" t="s">
        <v>8</v>
      </c>
      <c r="L45" s="1009"/>
      <c r="M45" s="453" t="s">
        <v>838</v>
      </c>
      <c r="N45" s="453" t="s">
        <v>654</v>
      </c>
      <c r="O45" s="1013"/>
      <c r="P45" s="372" t="s">
        <v>658</v>
      </c>
      <c r="Q45" s="371" t="s">
        <v>659</v>
      </c>
      <c r="R45" s="371" t="s">
        <v>660</v>
      </c>
      <c r="S45" s="371" t="s">
        <v>662</v>
      </c>
      <c r="T45" s="371" t="s">
        <v>663</v>
      </c>
      <c r="U45" s="371" t="s">
        <v>664</v>
      </c>
      <c r="V45" s="371" t="s">
        <v>665</v>
      </c>
      <c r="W45" s="371" t="s">
        <v>666</v>
      </c>
      <c r="X45" s="1012"/>
      <c r="Y45" s="371"/>
      <c r="Z45" s="1009"/>
    </row>
    <row r="46" spans="3:26" ht="171.75" customHeight="1">
      <c r="C46" s="1026">
        <f>1+C40</f>
        <v>164</v>
      </c>
      <c r="D46" s="1026" t="s">
        <v>613</v>
      </c>
      <c r="E46" s="431" t="s">
        <v>614</v>
      </c>
      <c r="F46" s="432">
        <v>17</v>
      </c>
      <c r="G46" s="432">
        <f>+I46</f>
        <v>17</v>
      </c>
      <c r="H46" s="456"/>
      <c r="I46" s="456">
        <v>17</v>
      </c>
      <c r="J46" s="433"/>
      <c r="K46" s="433"/>
      <c r="L46" s="455">
        <v>17</v>
      </c>
      <c r="M46" s="421">
        <f>L46/G46</f>
        <v>1</v>
      </c>
      <c r="N46" s="434">
        <f>L46/F46</f>
        <v>1</v>
      </c>
      <c r="O46" s="455" t="s">
        <v>872</v>
      </c>
      <c r="P46" s="455" t="s">
        <v>863</v>
      </c>
      <c r="Q46" s="435"/>
      <c r="R46" s="435"/>
      <c r="S46" s="432" t="s">
        <v>877</v>
      </c>
      <c r="T46" s="435"/>
      <c r="U46" s="435"/>
      <c r="V46" s="435"/>
      <c r="W46" s="435"/>
      <c r="X46" s="382" t="s">
        <v>914</v>
      </c>
      <c r="Y46" s="436"/>
      <c r="Z46" s="454" t="s">
        <v>245</v>
      </c>
    </row>
    <row r="47" spans="3:26" ht="108" customHeight="1">
      <c r="C47" s="1027"/>
      <c r="D47" s="1027"/>
      <c r="E47" s="435" t="s">
        <v>580</v>
      </c>
      <c r="F47" s="437">
        <v>17</v>
      </c>
      <c r="G47" s="437"/>
      <c r="H47" s="438"/>
      <c r="I47" s="438"/>
      <c r="J47" s="439"/>
      <c r="K47" s="456">
        <v>17</v>
      </c>
      <c r="L47" s="456"/>
      <c r="M47" s="440"/>
      <c r="N47" s="441"/>
      <c r="O47" s="455" t="s">
        <v>872</v>
      </c>
      <c r="P47" s="455" t="s">
        <v>863</v>
      </c>
      <c r="Q47" s="436"/>
      <c r="R47" s="436"/>
      <c r="S47" s="436"/>
      <c r="T47" s="436"/>
      <c r="U47" s="436"/>
      <c r="V47" s="436"/>
      <c r="W47" s="436"/>
      <c r="X47" s="382" t="s">
        <v>876</v>
      </c>
      <c r="Y47" s="436"/>
      <c r="Z47" s="454" t="s">
        <v>245</v>
      </c>
    </row>
    <row r="50" ht="35.25" customHeight="1">
      <c r="E50" s="128" t="s">
        <v>807</v>
      </c>
    </row>
    <row r="56" ht="16.5" thickBot="1"/>
    <row r="57" spans="4:15" ht="35.25" customHeight="1" thickBot="1" thickTop="1">
      <c r="D57" s="358"/>
      <c r="E57" s="1054" t="s">
        <v>890</v>
      </c>
      <c r="F57" s="1055"/>
      <c r="G57" s="1055"/>
      <c r="H57" s="1056"/>
      <c r="I57" s="1054" t="s">
        <v>901</v>
      </c>
      <c r="J57" s="1055"/>
      <c r="K57" s="1055"/>
      <c r="L57" s="1055"/>
      <c r="M57" s="1055"/>
      <c r="N57" s="1055"/>
      <c r="O57" s="1056"/>
    </row>
    <row r="58" spans="5:15" ht="81.75" customHeight="1" thickBot="1">
      <c r="E58" s="1045" t="s">
        <v>881</v>
      </c>
      <c r="F58" s="1046"/>
      <c r="G58" s="356" t="s">
        <v>882</v>
      </c>
      <c r="H58" s="357" t="s">
        <v>889</v>
      </c>
      <c r="I58" s="1045" t="s">
        <v>881</v>
      </c>
      <c r="J58" s="1046"/>
      <c r="K58" s="1046"/>
      <c r="L58" s="1046"/>
      <c r="M58" s="1034" t="s">
        <v>882</v>
      </c>
      <c r="N58" s="1035"/>
      <c r="O58" s="359" t="s">
        <v>889</v>
      </c>
    </row>
    <row r="59" spans="5:15" ht="52.5" customHeight="1">
      <c r="E59" s="1047" t="s">
        <v>900</v>
      </c>
      <c r="F59" s="1036"/>
      <c r="G59" s="343">
        <v>3</v>
      </c>
      <c r="H59" s="352">
        <f>+G59/G63</f>
        <v>0.23076923076923078</v>
      </c>
      <c r="I59" s="1036" t="s">
        <v>886</v>
      </c>
      <c r="J59" s="1036"/>
      <c r="K59" s="1036"/>
      <c r="L59" s="1036"/>
      <c r="M59" s="1038">
        <v>3</v>
      </c>
      <c r="N59" s="1038"/>
      <c r="O59" s="347">
        <f>+M59/M63</f>
        <v>0.15</v>
      </c>
    </row>
    <row r="60" spans="5:15" ht="45" customHeight="1">
      <c r="E60" s="1058" t="s">
        <v>899</v>
      </c>
      <c r="F60" s="1037"/>
      <c r="G60" s="351">
        <v>3</v>
      </c>
      <c r="H60" s="353">
        <f>+G60/G63</f>
        <v>0.23076923076923078</v>
      </c>
      <c r="I60" s="1037" t="s">
        <v>887</v>
      </c>
      <c r="J60" s="1037"/>
      <c r="K60" s="1037"/>
      <c r="L60" s="1037"/>
      <c r="M60" s="1037">
        <v>3</v>
      </c>
      <c r="N60" s="1037"/>
      <c r="O60" s="346">
        <f>M60/M63</f>
        <v>0.15</v>
      </c>
    </row>
    <row r="61" spans="5:15" ht="54" customHeight="1">
      <c r="E61" s="1048" t="s">
        <v>898</v>
      </c>
      <c r="F61" s="1049"/>
      <c r="G61" s="344">
        <v>7</v>
      </c>
      <c r="H61" s="354">
        <f>+G61/G63</f>
        <v>0.5384615384615384</v>
      </c>
      <c r="I61" s="1049" t="s">
        <v>888</v>
      </c>
      <c r="J61" s="1049"/>
      <c r="K61" s="1049"/>
      <c r="L61" s="1049"/>
      <c r="M61" s="1039">
        <v>7</v>
      </c>
      <c r="N61" s="1039"/>
      <c r="O61" s="348">
        <f>M61/M63</f>
        <v>0.35</v>
      </c>
    </row>
    <row r="62" spans="5:15" ht="47.25" customHeight="1">
      <c r="E62" s="1050" t="s">
        <v>883</v>
      </c>
      <c r="F62" s="1051"/>
      <c r="G62" s="345">
        <v>7</v>
      </c>
      <c r="H62" s="355">
        <f>G62/G63</f>
        <v>0.5384615384615384</v>
      </c>
      <c r="I62" s="1051" t="s">
        <v>883</v>
      </c>
      <c r="J62" s="1051"/>
      <c r="K62" s="1051"/>
      <c r="L62" s="1051"/>
      <c r="M62" s="1028">
        <v>7</v>
      </c>
      <c r="N62" s="1028"/>
      <c r="O62" s="349">
        <f>M62/M63</f>
        <v>0.35</v>
      </c>
    </row>
    <row r="63" spans="5:15" ht="37.5" customHeight="1" thickBot="1">
      <c r="E63" s="1057" t="s">
        <v>658</v>
      </c>
      <c r="F63" s="1040"/>
      <c r="G63" s="360">
        <f>SUM(G59:G61)</f>
        <v>13</v>
      </c>
      <c r="H63" s="361">
        <f>SUM(H59:H61)</f>
        <v>1</v>
      </c>
      <c r="I63" s="1040" t="s">
        <v>658</v>
      </c>
      <c r="J63" s="1040"/>
      <c r="K63" s="1040"/>
      <c r="L63" s="1040"/>
      <c r="M63" s="1029">
        <f>SUM(M59:M62)</f>
        <v>20</v>
      </c>
      <c r="N63" s="1029"/>
      <c r="O63" s="362">
        <f>SUM(O59:O62)</f>
        <v>0.9999999999999999</v>
      </c>
    </row>
    <row r="64" spans="5:15" ht="37.5" customHeight="1" thickBot="1" thickTop="1">
      <c r="E64" s="1041" t="s">
        <v>884</v>
      </c>
      <c r="F64" s="1042"/>
      <c r="G64" s="367">
        <f>+G60+G61</f>
        <v>10</v>
      </c>
      <c r="H64" s="368">
        <f>+H60+H61</f>
        <v>0.7692307692307692</v>
      </c>
      <c r="I64" s="1041" t="s">
        <v>884</v>
      </c>
      <c r="J64" s="1042"/>
      <c r="K64" s="1042"/>
      <c r="L64" s="1042"/>
      <c r="M64" s="1052">
        <f>+M60+M61</f>
        <v>10</v>
      </c>
      <c r="N64" s="1053"/>
      <c r="O64" s="363">
        <f>O60+O61</f>
        <v>0.5</v>
      </c>
    </row>
    <row r="65" spans="5:15" ht="43.5" customHeight="1" thickBot="1" thickTop="1">
      <c r="E65" s="1043" t="s">
        <v>885</v>
      </c>
      <c r="F65" s="1044"/>
      <c r="G65" s="369">
        <f>+G59</f>
        <v>3</v>
      </c>
      <c r="H65" s="370">
        <f>+H59</f>
        <v>0.23076923076923078</v>
      </c>
      <c r="I65" s="1043" t="s">
        <v>885</v>
      </c>
      <c r="J65" s="1044"/>
      <c r="K65" s="1044"/>
      <c r="L65" s="1044"/>
      <c r="M65" s="364">
        <f>+M59</f>
        <v>3</v>
      </c>
      <c r="N65" s="365"/>
      <c r="O65" s="366">
        <f>O59</f>
        <v>0.15</v>
      </c>
    </row>
  </sheetData>
  <sheetProtection/>
  <mergeCells count="97">
    <mergeCell ref="M64:N64"/>
    <mergeCell ref="E57:H57"/>
    <mergeCell ref="I57:O57"/>
    <mergeCell ref="E63:F63"/>
    <mergeCell ref="E64:F64"/>
    <mergeCell ref="E65:F65"/>
    <mergeCell ref="E60:F60"/>
    <mergeCell ref="I58:L58"/>
    <mergeCell ref="I61:L61"/>
    <mergeCell ref="I62:L62"/>
    <mergeCell ref="I63:L63"/>
    <mergeCell ref="I64:L64"/>
    <mergeCell ref="I65:L65"/>
    <mergeCell ref="E58:F58"/>
    <mergeCell ref="E59:F59"/>
    <mergeCell ref="E61:F61"/>
    <mergeCell ref="E62:F62"/>
    <mergeCell ref="M58:N58"/>
    <mergeCell ref="I59:L59"/>
    <mergeCell ref="I60:L60"/>
    <mergeCell ref="M59:N59"/>
    <mergeCell ref="M60:N60"/>
    <mergeCell ref="M61:N61"/>
    <mergeCell ref="M62:N62"/>
    <mergeCell ref="M63:N63"/>
    <mergeCell ref="C25:Z25"/>
    <mergeCell ref="C41:Z41"/>
    <mergeCell ref="D44:D45"/>
    <mergeCell ref="E44:E45"/>
    <mergeCell ref="F44:G44"/>
    <mergeCell ref="C29:C30"/>
    <mergeCell ref="D29:D30"/>
    <mergeCell ref="C35:Z35"/>
    <mergeCell ref="C46:C47"/>
    <mergeCell ref="D46:D47"/>
    <mergeCell ref="C43:Z43"/>
    <mergeCell ref="C42:Z42"/>
    <mergeCell ref="C24:Z24"/>
    <mergeCell ref="O36:O37"/>
    <mergeCell ref="C36:C37"/>
    <mergeCell ref="F26:G26"/>
    <mergeCell ref="L26:L27"/>
    <mergeCell ref="Z44:Z45"/>
    <mergeCell ref="L44:L45"/>
    <mergeCell ref="X44:X45"/>
    <mergeCell ref="X6:X7"/>
    <mergeCell ref="O44:O45"/>
    <mergeCell ref="C16:Z16"/>
    <mergeCell ref="L36:L37"/>
    <mergeCell ref="C44:C45"/>
    <mergeCell ref="M44:N44"/>
    <mergeCell ref="C33:Z33"/>
    <mergeCell ref="Z36:Z37"/>
    <mergeCell ref="M36:N36"/>
    <mergeCell ref="F36:G36"/>
    <mergeCell ref="C34:Z34"/>
    <mergeCell ref="X36:X37"/>
    <mergeCell ref="D36:D37"/>
    <mergeCell ref="E36:E37"/>
    <mergeCell ref="H36:K36"/>
    <mergeCell ref="X26:X27"/>
    <mergeCell ref="Z26:Z27"/>
    <mergeCell ref="M26:N26"/>
    <mergeCell ref="D26:D27"/>
    <mergeCell ref="E26:E27"/>
    <mergeCell ref="C26:C27"/>
    <mergeCell ref="S26:T26"/>
    <mergeCell ref="O26:O27"/>
    <mergeCell ref="H26:I26"/>
    <mergeCell ref="C3:Z3"/>
    <mergeCell ref="D9:D11"/>
    <mergeCell ref="C23:Z23"/>
    <mergeCell ref="C20:C21"/>
    <mergeCell ref="D20:D21"/>
    <mergeCell ref="O6:O7"/>
    <mergeCell ref="C17:C18"/>
    <mergeCell ref="E17:E18"/>
    <mergeCell ref="M6:N6"/>
    <mergeCell ref="Z17:Z18"/>
    <mergeCell ref="F17:G17"/>
    <mergeCell ref="L6:L7"/>
    <mergeCell ref="M17:N17"/>
    <mergeCell ref="F6:G6"/>
    <mergeCell ref="C9:C11"/>
    <mergeCell ref="H6:I6"/>
    <mergeCell ref="E6:E7"/>
    <mergeCell ref="C6:C7"/>
    <mergeCell ref="C4:Z4"/>
    <mergeCell ref="C5:Z5"/>
    <mergeCell ref="D6:D7"/>
    <mergeCell ref="L17:L18"/>
    <mergeCell ref="Z6:Z7"/>
    <mergeCell ref="C14:Z14"/>
    <mergeCell ref="C15:Z15"/>
    <mergeCell ref="X17:X18"/>
    <mergeCell ref="D17:D18"/>
    <mergeCell ref="O17:O18"/>
  </mergeCells>
  <printOptions horizontalCentered="1" verticalCentered="1"/>
  <pageMargins left="0.3937007874015748" right="0.3937007874015748" top="0.11811023622047245" bottom="0.11811023622047245" header="0.31496062992125984" footer="0.31496062992125984"/>
  <pageSetup horizontalDpi="600" verticalDpi="600" orientation="landscape" paperSize="9" scale="40" r:id="rId1"/>
  <rowBreaks count="2" manualBreakCount="2">
    <brk id="22" max="255" man="1"/>
    <brk id="52" max="255" man="1"/>
  </rowBreaks>
</worksheet>
</file>

<file path=xl/worksheets/sheet8.xml><?xml version="1.0" encoding="utf-8"?>
<worksheet xmlns="http://schemas.openxmlformats.org/spreadsheetml/2006/main" xmlns:r="http://schemas.openxmlformats.org/officeDocument/2006/relationships">
  <dimension ref="B2:AA46"/>
  <sheetViews>
    <sheetView zoomScale="71" zoomScaleNormal="71" zoomScalePageLayoutView="0" workbookViewId="0" topLeftCell="A1">
      <selection activeCell="P9" sqref="P9:P10"/>
    </sheetView>
  </sheetViews>
  <sheetFormatPr defaultColWidth="9.140625" defaultRowHeight="15"/>
  <cols>
    <col min="1" max="1" width="4.57421875" style="0" customWidth="1"/>
    <col min="2" max="2" width="14.7109375" style="0" customWidth="1"/>
    <col min="4" max="4" width="16.8515625" style="0" customWidth="1"/>
    <col min="16" max="16" width="34.28125" style="0" customWidth="1"/>
    <col min="17" max="17" width="19.57421875" style="0" customWidth="1"/>
    <col min="18" max="18" width="42.7109375" style="0" customWidth="1"/>
    <col min="19" max="19" width="9.140625" style="0" customWidth="1"/>
    <col min="20" max="20" width="14.421875" style="0" customWidth="1"/>
    <col min="21" max="21" width="51.421875" style="0" customWidth="1"/>
    <col min="22" max="22" width="14.57421875" style="0" customWidth="1"/>
    <col min="23" max="23" width="13.57421875" style="0" customWidth="1"/>
    <col min="24" max="24" width="15.7109375" style="0" customWidth="1"/>
    <col min="25" max="26" width="16.140625" style="0" customWidth="1"/>
  </cols>
  <sheetData>
    <row r="1" ht="15.75" thickBot="1"/>
    <row r="2" spans="2:27" ht="16.5" thickBot="1">
      <c r="B2" s="1150" t="s">
        <v>916</v>
      </c>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2"/>
    </row>
    <row r="3" spans="2:27" ht="16.5" thickBot="1">
      <c r="B3" s="1153" t="s">
        <v>917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5"/>
    </row>
    <row r="4" spans="2:27" ht="16.5" thickBot="1">
      <c r="B4" s="1156" t="s">
        <v>918</v>
      </c>
      <c r="C4" s="1157"/>
      <c r="D4" s="1157"/>
      <c r="E4" s="1157"/>
      <c r="F4" s="1157"/>
      <c r="G4" s="1157"/>
      <c r="H4" s="1158"/>
      <c r="I4" s="464"/>
      <c r="J4" s="464"/>
      <c r="K4" s="464"/>
      <c r="L4" s="464"/>
      <c r="M4" s="464"/>
      <c r="N4" s="464"/>
      <c r="O4" s="464"/>
      <c r="P4" s="1157" t="s">
        <v>919</v>
      </c>
      <c r="Q4" s="1157"/>
      <c r="R4" s="1157"/>
      <c r="S4" s="1157"/>
      <c r="T4" s="1157"/>
      <c r="U4" s="1157"/>
      <c r="V4" s="1157"/>
      <c r="W4" s="1157"/>
      <c r="X4" s="1157"/>
      <c r="Y4" s="1157"/>
      <c r="Z4" s="1157"/>
      <c r="AA4" s="1159"/>
    </row>
    <row r="5" spans="2:27" ht="16.5" thickBot="1">
      <c r="B5" s="1062" t="s">
        <v>920</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4"/>
    </row>
    <row r="6" spans="2:27" ht="32.25" thickBot="1">
      <c r="B6" s="1144" t="s">
        <v>921</v>
      </c>
      <c r="C6" s="1161" t="s">
        <v>922</v>
      </c>
      <c r="D6" s="1163" t="s">
        <v>923</v>
      </c>
      <c r="E6" s="1165" t="s">
        <v>924</v>
      </c>
      <c r="F6" s="1161" t="s">
        <v>925</v>
      </c>
      <c r="G6" s="1140">
        <v>2015</v>
      </c>
      <c r="H6" s="1141"/>
      <c r="I6" s="1142" t="s">
        <v>926</v>
      </c>
      <c r="J6" s="1143"/>
      <c r="K6" s="1144">
        <v>2017</v>
      </c>
      <c r="L6" s="1145"/>
      <c r="M6" s="1140" t="s">
        <v>927</v>
      </c>
      <c r="N6" s="1141"/>
      <c r="O6" s="465"/>
      <c r="P6" s="1146" t="s">
        <v>928</v>
      </c>
      <c r="Q6" s="1148" t="s">
        <v>929</v>
      </c>
      <c r="R6" s="1127"/>
      <c r="S6" s="1149"/>
      <c r="T6" s="1126" t="s">
        <v>930</v>
      </c>
      <c r="U6" s="1127"/>
      <c r="V6" s="1128"/>
      <c r="W6" s="466" t="s">
        <v>930</v>
      </c>
      <c r="X6" s="467" t="s">
        <v>931</v>
      </c>
      <c r="Y6" s="467" t="s">
        <v>932</v>
      </c>
      <c r="Z6" s="468" t="s">
        <v>925</v>
      </c>
      <c r="AA6" s="1129" t="s">
        <v>933</v>
      </c>
    </row>
    <row r="7" spans="2:27" ht="63.75" thickBot="1">
      <c r="B7" s="1160"/>
      <c r="C7" s="1162"/>
      <c r="D7" s="1164"/>
      <c r="E7" s="1166"/>
      <c r="F7" s="1162"/>
      <c r="G7" s="469" t="s">
        <v>934</v>
      </c>
      <c r="H7" s="470" t="s">
        <v>935</v>
      </c>
      <c r="I7" s="471" t="s">
        <v>934</v>
      </c>
      <c r="J7" s="472" t="s">
        <v>935</v>
      </c>
      <c r="K7" s="473" t="s">
        <v>934</v>
      </c>
      <c r="L7" s="474" t="s">
        <v>935</v>
      </c>
      <c r="M7" s="475" t="s">
        <v>934</v>
      </c>
      <c r="N7" s="476" t="s">
        <v>935</v>
      </c>
      <c r="O7" s="477"/>
      <c r="P7" s="1147"/>
      <c r="Q7" s="478" t="s">
        <v>936</v>
      </c>
      <c r="R7" s="479" t="s">
        <v>934</v>
      </c>
      <c r="S7" s="480" t="s">
        <v>935</v>
      </c>
      <c r="T7" s="481" t="s">
        <v>936</v>
      </c>
      <c r="U7" s="482" t="s">
        <v>934</v>
      </c>
      <c r="V7" s="483" t="s">
        <v>935</v>
      </c>
      <c r="W7" s="484"/>
      <c r="X7" s="485"/>
      <c r="Y7" s="485"/>
      <c r="Z7" s="486"/>
      <c r="AA7" s="1130"/>
    </row>
    <row r="8" spans="2:27" ht="183" customHeight="1">
      <c r="B8" s="1068" t="s">
        <v>937</v>
      </c>
      <c r="C8" s="1131"/>
      <c r="D8" s="1074" t="s">
        <v>938</v>
      </c>
      <c r="E8" s="1132">
        <v>0.275</v>
      </c>
      <c r="F8" s="1134">
        <v>0.325</v>
      </c>
      <c r="G8" s="1135">
        <v>0.265</v>
      </c>
      <c r="H8" s="1137"/>
      <c r="I8" s="1139">
        <v>0.1086</v>
      </c>
      <c r="J8" s="1114"/>
      <c r="K8" s="1115">
        <v>0.1061</v>
      </c>
      <c r="L8" s="1117"/>
      <c r="M8" s="1117"/>
      <c r="N8" s="1119"/>
      <c r="O8" s="487"/>
      <c r="P8" s="728" t="s">
        <v>939</v>
      </c>
      <c r="Q8" s="489" t="s">
        <v>940</v>
      </c>
      <c r="R8" s="489" t="s">
        <v>941</v>
      </c>
      <c r="S8" s="490"/>
      <c r="T8" s="490" t="s">
        <v>942</v>
      </c>
      <c r="U8" s="491" t="s">
        <v>943</v>
      </c>
      <c r="V8" s="492"/>
      <c r="W8" s="493" t="s">
        <v>944</v>
      </c>
      <c r="X8" s="494" t="s">
        <v>944</v>
      </c>
      <c r="Y8" s="494" t="s">
        <v>944</v>
      </c>
      <c r="Z8" s="494" t="s">
        <v>945</v>
      </c>
      <c r="AA8" s="1120" t="s">
        <v>245</v>
      </c>
    </row>
    <row r="9" spans="2:27" ht="222" customHeight="1">
      <c r="B9" s="1069"/>
      <c r="C9" s="1096"/>
      <c r="D9" s="1075"/>
      <c r="E9" s="1133"/>
      <c r="F9" s="1134"/>
      <c r="G9" s="1136"/>
      <c r="H9" s="1138"/>
      <c r="I9" s="1139"/>
      <c r="J9" s="1114"/>
      <c r="K9" s="1116"/>
      <c r="L9" s="1118"/>
      <c r="M9" s="1118"/>
      <c r="N9" s="1119"/>
      <c r="O9" s="495"/>
      <c r="P9" s="1122" t="s">
        <v>946</v>
      </c>
      <c r="Q9" s="489" t="s">
        <v>947</v>
      </c>
      <c r="R9" s="489" t="s">
        <v>948</v>
      </c>
      <c r="S9" s="496"/>
      <c r="T9" s="497" t="s">
        <v>949</v>
      </c>
      <c r="U9" s="498" t="s">
        <v>950</v>
      </c>
      <c r="V9" s="1124"/>
      <c r="W9" s="499"/>
      <c r="X9" s="500"/>
      <c r="Y9" s="500"/>
      <c r="Z9" s="500"/>
      <c r="AA9" s="1121"/>
    </row>
    <row r="10" spans="2:27" ht="261" customHeight="1">
      <c r="B10" s="1069"/>
      <c r="C10" s="1096"/>
      <c r="D10" s="1075"/>
      <c r="E10" s="1133"/>
      <c r="F10" s="1134"/>
      <c r="G10" s="1136"/>
      <c r="H10" s="1138"/>
      <c r="I10" s="1139"/>
      <c r="J10" s="1114"/>
      <c r="K10" s="1116"/>
      <c r="L10" s="1118"/>
      <c r="M10" s="1118"/>
      <c r="N10" s="1119"/>
      <c r="O10" s="495"/>
      <c r="P10" s="1123"/>
      <c r="Q10" s="489" t="s">
        <v>951</v>
      </c>
      <c r="R10" s="501" t="s">
        <v>952</v>
      </c>
      <c r="S10" s="496"/>
      <c r="T10" s="502" t="s">
        <v>953</v>
      </c>
      <c r="U10" s="503" t="s">
        <v>954</v>
      </c>
      <c r="V10" s="1125"/>
      <c r="W10" s="493" t="s">
        <v>955</v>
      </c>
      <c r="X10" s="500"/>
      <c r="Y10" s="500"/>
      <c r="Z10" s="500"/>
      <c r="AA10" s="1121"/>
    </row>
    <row r="11" spans="2:27" ht="90.75">
      <c r="B11" s="1069"/>
      <c r="C11" s="1095"/>
      <c r="D11" s="504" t="s">
        <v>956</v>
      </c>
      <c r="E11" s="505">
        <v>0.227</v>
      </c>
      <c r="F11" s="506" t="s">
        <v>957</v>
      </c>
      <c r="G11" s="507" t="s">
        <v>958</v>
      </c>
      <c r="H11" s="508"/>
      <c r="I11" s="509" t="s">
        <v>958</v>
      </c>
      <c r="J11" s="510"/>
      <c r="K11" s="509"/>
      <c r="L11" s="508"/>
      <c r="M11" s="511"/>
      <c r="N11" s="508"/>
      <c r="O11" s="512"/>
      <c r="P11" s="488" t="s">
        <v>959</v>
      </c>
      <c r="Q11" s="513" t="s">
        <v>960</v>
      </c>
      <c r="R11" s="514"/>
      <c r="S11" s="515"/>
      <c r="T11" s="516"/>
      <c r="U11" s="517"/>
      <c r="V11" s="518"/>
      <c r="W11" s="513" t="s">
        <v>960</v>
      </c>
      <c r="X11" s="514" t="s">
        <v>960</v>
      </c>
      <c r="Y11" s="514" t="s">
        <v>960</v>
      </c>
      <c r="Z11" s="519" t="s">
        <v>957</v>
      </c>
      <c r="AA11" s="520" t="s">
        <v>245</v>
      </c>
    </row>
    <row r="12" spans="2:27" ht="105">
      <c r="B12" s="1069"/>
      <c r="C12" s="1092"/>
      <c r="D12" s="521" t="s">
        <v>961</v>
      </c>
      <c r="E12" s="505">
        <v>0.45</v>
      </c>
      <c r="F12" s="506">
        <v>0.9</v>
      </c>
      <c r="G12" s="507" t="s">
        <v>958</v>
      </c>
      <c r="H12" s="508"/>
      <c r="I12" s="509" t="s">
        <v>958</v>
      </c>
      <c r="J12" s="510"/>
      <c r="K12" s="509"/>
      <c r="L12" s="508"/>
      <c r="M12" s="511"/>
      <c r="N12" s="508"/>
      <c r="O12" s="522"/>
      <c r="P12" s="523" t="s">
        <v>962</v>
      </c>
      <c r="Q12" s="524">
        <v>0.55</v>
      </c>
      <c r="R12" s="525"/>
      <c r="S12" s="526"/>
      <c r="T12" s="527"/>
      <c r="U12" s="528"/>
      <c r="V12" s="529"/>
      <c r="W12" s="524">
        <v>0.65</v>
      </c>
      <c r="X12" s="525">
        <v>0.75</v>
      </c>
      <c r="Y12" s="525">
        <v>0.85</v>
      </c>
      <c r="Z12" s="525">
        <v>0.9</v>
      </c>
      <c r="AA12" s="520" t="s">
        <v>245</v>
      </c>
    </row>
    <row r="13" spans="2:27" ht="98.25" customHeight="1">
      <c r="B13" s="1069"/>
      <c r="C13" s="1095"/>
      <c r="D13" s="521" t="s">
        <v>963</v>
      </c>
      <c r="E13" s="1108" t="s">
        <v>964</v>
      </c>
      <c r="F13" s="1110" t="s">
        <v>965</v>
      </c>
      <c r="G13" s="1102"/>
      <c r="H13" s="530"/>
      <c r="I13" s="1112"/>
      <c r="J13" s="1086"/>
      <c r="K13" s="531"/>
      <c r="L13" s="532"/>
      <c r="M13" s="1094"/>
      <c r="N13" s="1090"/>
      <c r="O13" s="533"/>
      <c r="P13" s="534" t="s">
        <v>966</v>
      </c>
      <c r="Q13" s="535">
        <v>0.07</v>
      </c>
      <c r="R13" s="536"/>
      <c r="S13" s="537"/>
      <c r="T13" s="538"/>
      <c r="U13" s="539"/>
      <c r="V13" s="540"/>
      <c r="W13" s="535">
        <v>0.07</v>
      </c>
      <c r="X13" s="536">
        <v>0.07</v>
      </c>
      <c r="Y13" s="536">
        <v>0.07</v>
      </c>
      <c r="Z13" s="536">
        <v>0.07</v>
      </c>
      <c r="AA13" s="520" t="s">
        <v>245</v>
      </c>
    </row>
    <row r="14" spans="2:27" ht="111.75" customHeight="1">
      <c r="B14" s="1069"/>
      <c r="C14" s="1092"/>
      <c r="D14" s="541"/>
      <c r="E14" s="1109"/>
      <c r="F14" s="1111"/>
      <c r="G14" s="1104"/>
      <c r="H14" s="542"/>
      <c r="I14" s="1113"/>
      <c r="J14" s="1088"/>
      <c r="K14" s="531"/>
      <c r="L14" s="532"/>
      <c r="M14" s="1094"/>
      <c r="N14" s="1090"/>
      <c r="O14" s="543"/>
      <c r="P14" s="534" t="s">
        <v>967</v>
      </c>
      <c r="Q14" s="544">
        <v>0</v>
      </c>
      <c r="R14" s="545"/>
      <c r="S14" s="546"/>
      <c r="T14" s="547"/>
      <c r="U14" s="548"/>
      <c r="V14" s="549"/>
      <c r="W14" s="544">
        <v>0</v>
      </c>
      <c r="X14" s="550" t="s">
        <v>968</v>
      </c>
      <c r="Y14" s="550" t="s">
        <v>969</v>
      </c>
      <c r="Z14" s="550" t="s">
        <v>970</v>
      </c>
      <c r="AA14" s="551" t="s">
        <v>245</v>
      </c>
    </row>
    <row r="15" spans="2:27" ht="78" customHeight="1">
      <c r="B15" s="1069"/>
      <c r="C15" s="1095"/>
      <c r="D15" s="1097" t="s">
        <v>971</v>
      </c>
      <c r="E15" s="1098">
        <v>0.37</v>
      </c>
      <c r="F15" s="1101">
        <v>0.4</v>
      </c>
      <c r="G15" s="1102"/>
      <c r="H15" s="1105"/>
      <c r="I15" s="1102"/>
      <c r="J15" s="1086"/>
      <c r="K15" s="531"/>
      <c r="L15" s="532"/>
      <c r="M15" s="1089"/>
      <c r="N15" s="1090"/>
      <c r="O15" s="533"/>
      <c r="P15" s="488" t="s">
        <v>972</v>
      </c>
      <c r="Q15" s="552">
        <v>-1.5</v>
      </c>
      <c r="R15" s="553"/>
      <c r="S15" s="554"/>
      <c r="T15" s="555"/>
      <c r="U15" s="556"/>
      <c r="V15" s="557"/>
      <c r="W15" s="552">
        <v>-1.5</v>
      </c>
      <c r="X15" s="553">
        <v>-1.5</v>
      </c>
      <c r="Y15" s="553">
        <v>-1.5</v>
      </c>
      <c r="Z15" s="553">
        <v>-1.5</v>
      </c>
      <c r="AA15" s="520" t="s">
        <v>245</v>
      </c>
    </row>
    <row r="16" spans="2:27" ht="80.25" customHeight="1">
      <c r="B16" s="1069"/>
      <c r="C16" s="1096"/>
      <c r="D16" s="1075"/>
      <c r="E16" s="1099"/>
      <c r="F16" s="1101"/>
      <c r="G16" s="1103"/>
      <c r="H16" s="1106"/>
      <c r="I16" s="1103"/>
      <c r="J16" s="1087"/>
      <c r="K16" s="531"/>
      <c r="L16" s="532"/>
      <c r="M16" s="1089"/>
      <c r="N16" s="1090"/>
      <c r="O16" s="543"/>
      <c r="P16" s="488" t="s">
        <v>973</v>
      </c>
      <c r="Q16" s="552">
        <v>-2.5</v>
      </c>
      <c r="R16" s="553"/>
      <c r="S16" s="554"/>
      <c r="T16" s="555"/>
      <c r="U16" s="556"/>
      <c r="V16" s="557"/>
      <c r="W16" s="552">
        <v>-2.5</v>
      </c>
      <c r="X16" s="553">
        <v>-2.5</v>
      </c>
      <c r="Y16" s="553">
        <v>-2.5</v>
      </c>
      <c r="Z16" s="553">
        <v>-2.5</v>
      </c>
      <c r="AA16" s="520" t="s">
        <v>245</v>
      </c>
    </row>
    <row r="17" spans="2:27" ht="111.75" customHeight="1">
      <c r="B17" s="1069"/>
      <c r="C17" s="1096"/>
      <c r="D17" s="1075"/>
      <c r="E17" s="1099"/>
      <c r="F17" s="1101"/>
      <c r="G17" s="1103"/>
      <c r="H17" s="1106"/>
      <c r="I17" s="1103"/>
      <c r="J17" s="1087"/>
      <c r="K17" s="531"/>
      <c r="L17" s="532"/>
      <c r="M17" s="1089"/>
      <c r="N17" s="1090"/>
      <c r="O17" s="543"/>
      <c r="P17" s="488" t="s">
        <v>974</v>
      </c>
      <c r="Q17" s="552">
        <v>-0.2</v>
      </c>
      <c r="R17" s="553"/>
      <c r="S17" s="554"/>
      <c r="T17" s="555"/>
      <c r="U17" s="556"/>
      <c r="V17" s="557"/>
      <c r="W17" s="552">
        <v>-0.2</v>
      </c>
      <c r="X17" s="553">
        <v>-0.2</v>
      </c>
      <c r="Y17" s="553">
        <v>-0.2</v>
      </c>
      <c r="Z17" s="553">
        <v>-0.2</v>
      </c>
      <c r="AA17" s="520" t="s">
        <v>245</v>
      </c>
    </row>
    <row r="18" spans="2:27" ht="80.25" customHeight="1">
      <c r="B18" s="1069"/>
      <c r="C18" s="1092"/>
      <c r="D18" s="1076"/>
      <c r="E18" s="1100"/>
      <c r="F18" s="1101"/>
      <c r="G18" s="1104"/>
      <c r="H18" s="1107"/>
      <c r="I18" s="1104"/>
      <c r="J18" s="1088"/>
      <c r="K18" s="531"/>
      <c r="L18" s="532"/>
      <c r="M18" s="1089"/>
      <c r="N18" s="1090"/>
      <c r="O18" s="558"/>
      <c r="P18" s="488" t="s">
        <v>975</v>
      </c>
      <c r="Q18" s="552">
        <v>-0.3</v>
      </c>
      <c r="R18" s="553"/>
      <c r="S18" s="554"/>
      <c r="T18" s="555"/>
      <c r="U18" s="556"/>
      <c r="V18" s="557"/>
      <c r="W18" s="552">
        <v>-0.3</v>
      </c>
      <c r="X18" s="553">
        <v>-0.3</v>
      </c>
      <c r="Y18" s="553">
        <v>-0.3</v>
      </c>
      <c r="Z18" s="553">
        <v>-0.3</v>
      </c>
      <c r="AA18" s="559" t="s">
        <v>245</v>
      </c>
    </row>
    <row r="19" spans="2:27" ht="141" customHeight="1" thickBot="1">
      <c r="B19" s="560" t="s">
        <v>976</v>
      </c>
      <c r="C19" s="561"/>
      <c r="D19" s="562" t="s">
        <v>977</v>
      </c>
      <c r="E19" s="563">
        <v>1475</v>
      </c>
      <c r="F19" s="564">
        <v>4476</v>
      </c>
      <c r="G19" s="565"/>
      <c r="H19" s="566"/>
      <c r="I19" s="567"/>
      <c r="J19" s="568"/>
      <c r="K19" s="567"/>
      <c r="L19" s="566"/>
      <c r="M19" s="569"/>
      <c r="N19" s="566"/>
      <c r="O19" s="570"/>
      <c r="P19" s="571" t="s">
        <v>978</v>
      </c>
      <c r="Q19" s="563">
        <v>40</v>
      </c>
      <c r="R19" s="572"/>
      <c r="S19" s="573"/>
      <c r="T19" s="567"/>
      <c r="U19" s="574"/>
      <c r="V19" s="566"/>
      <c r="W19" s="563">
        <v>50</v>
      </c>
      <c r="X19" s="572">
        <v>60</v>
      </c>
      <c r="Y19" s="572">
        <v>70</v>
      </c>
      <c r="Z19" s="572">
        <v>80</v>
      </c>
      <c r="AA19" s="559" t="s">
        <v>245</v>
      </c>
    </row>
    <row r="20" spans="2:27" ht="16.5" thickBot="1">
      <c r="B20" s="1062" t="s">
        <v>979</v>
      </c>
      <c r="C20" s="1063"/>
      <c r="D20" s="1063"/>
      <c r="E20" s="1063"/>
      <c r="F20" s="1063"/>
      <c r="G20" s="1063"/>
      <c r="H20" s="1063"/>
      <c r="I20" s="1063"/>
      <c r="J20" s="1063"/>
      <c r="K20" s="1091"/>
      <c r="L20" s="1091"/>
      <c r="M20" s="1063"/>
      <c r="N20" s="1063"/>
      <c r="O20" s="1063"/>
      <c r="P20" s="1063"/>
      <c r="Q20" s="1063"/>
      <c r="R20" s="1063"/>
      <c r="S20" s="1063"/>
      <c r="T20" s="1063"/>
      <c r="U20" s="1063"/>
      <c r="V20" s="1063"/>
      <c r="W20" s="1063"/>
      <c r="X20" s="1063"/>
      <c r="Y20" s="1063"/>
      <c r="Z20" s="1063"/>
      <c r="AA20" s="1064"/>
    </row>
    <row r="21" spans="2:27" ht="140.25" customHeight="1">
      <c r="B21" s="1070" t="s">
        <v>980</v>
      </c>
      <c r="C21" s="1092"/>
      <c r="D21" s="575" t="s">
        <v>981</v>
      </c>
      <c r="E21" s="576">
        <v>0</v>
      </c>
      <c r="F21" s="577">
        <v>1</v>
      </c>
      <c r="G21" s="578"/>
      <c r="H21" s="579"/>
      <c r="I21" s="578"/>
      <c r="J21" s="579"/>
      <c r="K21" s="580"/>
      <c r="L21" s="580"/>
      <c r="M21" s="578"/>
      <c r="N21" s="579"/>
      <c r="O21" s="581"/>
      <c r="P21" s="582" t="s">
        <v>982</v>
      </c>
      <c r="Q21" s="583" t="s">
        <v>983</v>
      </c>
      <c r="R21" s="584"/>
      <c r="S21" s="585"/>
      <c r="T21" s="586"/>
      <c r="U21" s="587"/>
      <c r="V21" s="588"/>
      <c r="W21" s="583" t="s">
        <v>984</v>
      </c>
      <c r="X21" s="589" t="s">
        <v>985</v>
      </c>
      <c r="Y21" s="589" t="s">
        <v>986</v>
      </c>
      <c r="Z21" s="590"/>
      <c r="AA21" s="559" t="s">
        <v>245</v>
      </c>
    </row>
    <row r="22" spans="2:27" ht="127.5" customHeight="1" thickBot="1">
      <c r="B22" s="1066"/>
      <c r="C22" s="1093"/>
      <c r="D22" s="591" t="s">
        <v>987</v>
      </c>
      <c r="E22" s="592">
        <v>0.08</v>
      </c>
      <c r="F22" s="593">
        <v>0.8</v>
      </c>
      <c r="G22" s="594"/>
      <c r="H22" s="595"/>
      <c r="I22" s="594"/>
      <c r="J22" s="595"/>
      <c r="K22" s="596"/>
      <c r="L22" s="596"/>
      <c r="M22" s="594"/>
      <c r="N22" s="595"/>
      <c r="O22" s="597"/>
      <c r="P22" s="571" t="s">
        <v>988</v>
      </c>
      <c r="Q22" s="513">
        <v>2</v>
      </c>
      <c r="R22" s="514"/>
      <c r="S22" s="515"/>
      <c r="T22" s="567"/>
      <c r="U22" s="574"/>
      <c r="V22" s="566"/>
      <c r="W22" s="513">
        <v>1</v>
      </c>
      <c r="X22" s="514">
        <v>1</v>
      </c>
      <c r="Y22" s="514">
        <v>1</v>
      </c>
      <c r="Z22" s="514">
        <v>2</v>
      </c>
      <c r="AA22" s="518" t="s">
        <v>245</v>
      </c>
    </row>
    <row r="23" spans="2:27" ht="16.5" thickBot="1">
      <c r="B23" s="1062" t="s">
        <v>989</v>
      </c>
      <c r="C23" s="1063"/>
      <c r="D23" s="1063"/>
      <c r="E23" s="1063"/>
      <c r="F23" s="1063"/>
      <c r="G23" s="1063"/>
      <c r="H23" s="1063"/>
      <c r="I23" s="1063"/>
      <c r="J23" s="1063"/>
      <c r="K23" s="1063"/>
      <c r="L23" s="1063"/>
      <c r="M23" s="1063"/>
      <c r="N23" s="1063"/>
      <c r="O23" s="1063"/>
      <c r="P23" s="1063"/>
      <c r="Q23" s="1063"/>
      <c r="R23" s="1063"/>
      <c r="S23" s="1063"/>
      <c r="T23" s="1063"/>
      <c r="U23" s="1063"/>
      <c r="V23" s="1063"/>
      <c r="W23" s="1063"/>
      <c r="X23" s="1063"/>
      <c r="Y23" s="1063"/>
      <c r="Z23" s="1063"/>
      <c r="AA23" s="1064"/>
    </row>
    <row r="24" spans="2:27" ht="15.75">
      <c r="B24" s="1068" t="s">
        <v>990</v>
      </c>
      <c r="C24" s="1071"/>
      <c r="D24" s="1074" t="s">
        <v>991</v>
      </c>
      <c r="E24" s="1077">
        <v>0.07</v>
      </c>
      <c r="F24" s="1080" t="s">
        <v>992</v>
      </c>
      <c r="G24" s="1083">
        <v>6.6</v>
      </c>
      <c r="H24" s="1059"/>
      <c r="I24" s="1083"/>
      <c r="J24" s="1059"/>
      <c r="K24" s="598"/>
      <c r="L24" s="598"/>
      <c r="M24" s="1083"/>
      <c r="N24" s="1059"/>
      <c r="O24" s="598"/>
      <c r="P24" s="582" t="s">
        <v>993</v>
      </c>
      <c r="Q24" s="599">
        <v>0.07</v>
      </c>
      <c r="R24" s="600"/>
      <c r="S24" s="601"/>
      <c r="T24" s="602"/>
      <c r="U24" s="603"/>
      <c r="V24" s="601"/>
      <c r="W24" s="604">
        <v>0.082</v>
      </c>
      <c r="X24" s="605">
        <v>0.077</v>
      </c>
      <c r="Y24" s="605">
        <v>0.078</v>
      </c>
      <c r="Z24" s="605">
        <v>0.076</v>
      </c>
      <c r="AA24" s="606" t="s">
        <v>245</v>
      </c>
    </row>
    <row r="25" spans="2:27" ht="15.75">
      <c r="B25" s="1069"/>
      <c r="C25" s="1072"/>
      <c r="D25" s="1075"/>
      <c r="E25" s="1078"/>
      <c r="F25" s="1081"/>
      <c r="G25" s="1084"/>
      <c r="H25" s="1060"/>
      <c r="I25" s="1084"/>
      <c r="J25" s="1060"/>
      <c r="K25" s="607"/>
      <c r="L25" s="607"/>
      <c r="M25" s="1084"/>
      <c r="N25" s="1060"/>
      <c r="O25" s="607"/>
      <c r="P25" s="488" t="s">
        <v>994</v>
      </c>
      <c r="Q25" s="608">
        <v>0.24</v>
      </c>
      <c r="R25" s="553"/>
      <c r="S25" s="557"/>
      <c r="T25" s="555"/>
      <c r="U25" s="556"/>
      <c r="V25" s="557"/>
      <c r="W25" s="609">
        <v>0.25</v>
      </c>
      <c r="X25" s="610">
        <v>0.27</v>
      </c>
      <c r="Y25" s="610">
        <v>0.28</v>
      </c>
      <c r="Z25" s="610">
        <v>0.3</v>
      </c>
      <c r="AA25" s="520" t="s">
        <v>245</v>
      </c>
    </row>
    <row r="26" spans="2:27" ht="117" customHeight="1">
      <c r="B26" s="1070"/>
      <c r="C26" s="1072"/>
      <c r="D26" s="1076"/>
      <c r="E26" s="1079"/>
      <c r="F26" s="1082"/>
      <c r="G26" s="1085"/>
      <c r="H26" s="1061"/>
      <c r="I26" s="1085"/>
      <c r="J26" s="1061"/>
      <c r="K26" s="611"/>
      <c r="L26" s="611"/>
      <c r="M26" s="1085"/>
      <c r="N26" s="1061"/>
      <c r="O26" s="607"/>
      <c r="P26" s="612" t="s">
        <v>995</v>
      </c>
      <c r="Q26" s="613">
        <v>5</v>
      </c>
      <c r="R26" s="614"/>
      <c r="S26" s="615"/>
      <c r="T26" s="616"/>
      <c r="U26" s="617"/>
      <c r="V26" s="615"/>
      <c r="W26" s="618">
        <v>5</v>
      </c>
      <c r="X26" s="614">
        <v>7</v>
      </c>
      <c r="Y26" s="614">
        <v>5</v>
      </c>
      <c r="Z26" s="614">
        <v>4</v>
      </c>
      <c r="AA26" s="520" t="s">
        <v>245</v>
      </c>
    </row>
    <row r="27" spans="2:27" ht="31.5" thickBot="1">
      <c r="B27" s="619" t="s">
        <v>996</v>
      </c>
      <c r="C27" s="1073"/>
      <c r="D27" s="620" t="s">
        <v>997</v>
      </c>
      <c r="E27" s="621">
        <v>0.026</v>
      </c>
      <c r="F27" s="622" t="s">
        <v>998</v>
      </c>
      <c r="G27" s="623">
        <v>3.55</v>
      </c>
      <c r="H27" s="624"/>
      <c r="I27" s="623">
        <v>16.7</v>
      </c>
      <c r="J27" s="624"/>
      <c r="K27" s="625"/>
      <c r="L27" s="625"/>
      <c r="M27" s="626"/>
      <c r="N27" s="624"/>
      <c r="O27" s="625"/>
      <c r="P27" s="571" t="s">
        <v>999</v>
      </c>
      <c r="Q27" s="565">
        <v>5.1</v>
      </c>
      <c r="R27" s="627"/>
      <c r="S27" s="566"/>
      <c r="T27" s="567"/>
      <c r="U27" s="574"/>
      <c r="V27" s="566"/>
      <c r="W27" s="628">
        <v>5.6</v>
      </c>
      <c r="X27" s="627">
        <v>5.6</v>
      </c>
      <c r="Y27" s="627">
        <v>5.6</v>
      </c>
      <c r="Z27" s="627">
        <v>5.6</v>
      </c>
      <c r="AA27" s="559" t="s">
        <v>245</v>
      </c>
    </row>
    <row r="28" spans="2:27" ht="16.5" thickBot="1">
      <c r="B28" s="1062" t="s">
        <v>1000</v>
      </c>
      <c r="C28" s="1063"/>
      <c r="D28" s="1063"/>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4"/>
    </row>
    <row r="29" spans="2:27" ht="104.25" customHeight="1">
      <c r="B29" s="1065" t="s">
        <v>1001</v>
      </c>
      <c r="C29" s="629"/>
      <c r="D29" s="630" t="s">
        <v>1002</v>
      </c>
      <c r="E29" s="631">
        <v>0.0144</v>
      </c>
      <c r="F29" s="632">
        <v>0.021</v>
      </c>
      <c r="G29" s="633"/>
      <c r="H29" s="634"/>
      <c r="I29" s="635"/>
      <c r="J29" s="636"/>
      <c r="K29" s="637"/>
      <c r="L29" s="637"/>
      <c r="M29" s="638"/>
      <c r="N29" s="636"/>
      <c r="O29" s="637"/>
      <c r="P29" s="639" t="s">
        <v>1003</v>
      </c>
      <c r="Q29" s="633">
        <v>0.017</v>
      </c>
      <c r="R29" s="640"/>
      <c r="S29" s="634"/>
      <c r="T29" s="641"/>
      <c r="U29" s="642"/>
      <c r="V29" s="636"/>
      <c r="W29" s="633">
        <v>0.017</v>
      </c>
      <c r="X29" s="640">
        <v>0.019</v>
      </c>
      <c r="Y29" s="640">
        <v>0.02</v>
      </c>
      <c r="Z29" s="640">
        <v>0.021</v>
      </c>
      <c r="AA29" s="520" t="s">
        <v>245</v>
      </c>
    </row>
    <row r="30" spans="2:27" ht="75.75">
      <c r="B30" s="1066"/>
      <c r="C30" s="643"/>
      <c r="D30" s="644" t="s">
        <v>1004</v>
      </c>
      <c r="E30" s="645">
        <v>0.06</v>
      </c>
      <c r="F30" s="646">
        <v>0.08</v>
      </c>
      <c r="G30" s="647"/>
      <c r="H30" s="648"/>
      <c r="I30" s="645"/>
      <c r="J30" s="649"/>
      <c r="K30" s="650"/>
      <c r="L30" s="650"/>
      <c r="M30" s="645"/>
      <c r="N30" s="649"/>
      <c r="O30" s="650"/>
      <c r="P30" s="651" t="s">
        <v>1005</v>
      </c>
      <c r="Q30" s="652" t="s">
        <v>1006</v>
      </c>
      <c r="R30" s="653"/>
      <c r="S30" s="648"/>
      <c r="T30" s="654"/>
      <c r="U30" s="655"/>
      <c r="V30" s="649"/>
      <c r="W30" s="647">
        <v>1</v>
      </c>
      <c r="X30" s="653">
        <v>1</v>
      </c>
      <c r="Y30" s="653">
        <v>1</v>
      </c>
      <c r="Z30" s="653">
        <v>1</v>
      </c>
      <c r="AA30" s="520" t="s">
        <v>245</v>
      </c>
    </row>
    <row r="31" spans="2:27" ht="129.75" customHeight="1" thickBot="1">
      <c r="B31" s="1067"/>
      <c r="C31" s="656"/>
      <c r="D31" s="657" t="s">
        <v>1007</v>
      </c>
      <c r="E31" s="623">
        <v>4</v>
      </c>
      <c r="F31" s="622">
        <v>10</v>
      </c>
      <c r="G31" s="658"/>
      <c r="H31" s="659"/>
      <c r="I31" s="623"/>
      <c r="J31" s="624"/>
      <c r="K31" s="625"/>
      <c r="L31" s="625"/>
      <c r="M31" s="623"/>
      <c r="N31" s="624"/>
      <c r="O31" s="625"/>
      <c r="P31" s="562" t="s">
        <v>1008</v>
      </c>
      <c r="Q31" s="658">
        <v>5</v>
      </c>
      <c r="R31" s="660"/>
      <c r="S31" s="659"/>
      <c r="T31" s="661"/>
      <c r="U31" s="662"/>
      <c r="V31" s="624"/>
      <c r="W31" s="658">
        <v>6</v>
      </c>
      <c r="X31" s="660">
        <v>6</v>
      </c>
      <c r="Y31" s="660">
        <v>6</v>
      </c>
      <c r="Z31" s="660">
        <v>6</v>
      </c>
      <c r="AA31" s="663" t="s">
        <v>245</v>
      </c>
    </row>
    <row r="32" spans="2:27" ht="15.75">
      <c r="B32" s="664"/>
      <c r="C32" s="664"/>
      <c r="D32" s="664"/>
      <c r="E32" s="664"/>
      <c r="F32" s="664"/>
      <c r="G32" s="664"/>
      <c r="H32" s="665"/>
      <c r="I32" s="665"/>
      <c r="J32" s="665"/>
      <c r="K32" s="665"/>
      <c r="L32" s="665"/>
      <c r="M32" s="665"/>
      <c r="N32" s="665"/>
      <c r="O32" s="665"/>
      <c r="P32" s="664"/>
      <c r="Q32" s="664"/>
      <c r="R32" s="666"/>
      <c r="S32" s="667"/>
      <c r="T32" s="667"/>
      <c r="U32" s="667"/>
      <c r="V32" s="667"/>
      <c r="W32" s="664"/>
      <c r="X32" s="664"/>
      <c r="Y32" s="664"/>
      <c r="Z32" s="664"/>
      <c r="AA32" s="664"/>
    </row>
    <row r="33" spans="2:27" ht="15.75">
      <c r="B33" s="664"/>
      <c r="C33" s="664"/>
      <c r="D33" s="664"/>
      <c r="E33" s="664"/>
      <c r="F33" s="664"/>
      <c r="G33" s="664"/>
      <c r="H33" s="665"/>
      <c r="I33" s="665"/>
      <c r="J33" s="665"/>
      <c r="K33" s="665"/>
      <c r="L33" s="665"/>
      <c r="M33" s="665"/>
      <c r="N33" s="665"/>
      <c r="O33" s="665"/>
      <c r="P33" s="664"/>
      <c r="Q33" s="664"/>
      <c r="R33" s="666"/>
      <c r="S33" s="667"/>
      <c r="T33" s="667"/>
      <c r="U33" s="667"/>
      <c r="V33" s="667"/>
      <c r="W33" s="664"/>
      <c r="X33" s="664"/>
      <c r="Y33" s="664"/>
      <c r="Z33" s="664"/>
      <c r="AA33" s="664"/>
    </row>
    <row r="34" spans="2:27" ht="15.75">
      <c r="B34" s="664"/>
      <c r="C34" s="664"/>
      <c r="D34" s="664"/>
      <c r="E34" s="664"/>
      <c r="F34" s="664"/>
      <c r="G34" s="664">
        <f>1.0355*1.167</f>
        <v>1.2084285000000001</v>
      </c>
      <c r="H34" s="665"/>
      <c r="I34" s="665"/>
      <c r="J34" s="665"/>
      <c r="K34" s="665"/>
      <c r="L34" s="665"/>
      <c r="M34" s="665"/>
      <c r="N34" s="665"/>
      <c r="O34" s="665"/>
      <c r="P34" s="664"/>
      <c r="Q34" s="664"/>
      <c r="R34" s="666"/>
      <c r="S34" s="667"/>
      <c r="T34" s="667"/>
      <c r="U34" s="667"/>
      <c r="V34" s="667"/>
      <c r="W34" s="664"/>
      <c r="X34" s="664"/>
      <c r="Y34" s="664"/>
      <c r="Z34" s="664"/>
      <c r="AA34" s="664"/>
    </row>
    <row r="35" spans="2:27" ht="15.75">
      <c r="B35" s="664"/>
      <c r="C35" s="664"/>
      <c r="D35" s="664"/>
      <c r="E35" s="664"/>
      <c r="F35" s="664"/>
      <c r="G35" s="664"/>
      <c r="H35" s="665"/>
      <c r="I35" s="665"/>
      <c r="J35" s="665"/>
      <c r="K35" s="665"/>
      <c r="L35" s="665"/>
      <c r="M35" s="665"/>
      <c r="N35" s="665"/>
      <c r="O35" s="665"/>
      <c r="P35" s="668"/>
      <c r="Q35" s="664"/>
      <c r="R35" s="666"/>
      <c r="S35" s="667"/>
      <c r="T35" s="667"/>
      <c r="U35" s="667"/>
      <c r="V35" s="667"/>
      <c r="W35" s="664"/>
      <c r="X35" s="664"/>
      <c r="Y35" s="664"/>
      <c r="Z35" s="664"/>
      <c r="AA35" s="664"/>
    </row>
    <row r="36" spans="2:27" ht="15.75">
      <c r="B36" s="664"/>
      <c r="C36" s="664"/>
      <c r="D36" s="664"/>
      <c r="E36" s="664"/>
      <c r="F36" s="664"/>
      <c r="G36" s="664"/>
      <c r="H36" s="665"/>
      <c r="I36" s="665"/>
      <c r="J36" s="665"/>
      <c r="K36" s="665"/>
      <c r="L36" s="665"/>
      <c r="M36" s="665"/>
      <c r="N36" s="665"/>
      <c r="O36" s="665"/>
      <c r="P36" s="668"/>
      <c r="Q36" s="664"/>
      <c r="R36" s="666"/>
      <c r="S36" s="667"/>
      <c r="T36" s="667"/>
      <c r="U36" s="667"/>
      <c r="V36" s="667"/>
      <c r="W36" s="664"/>
      <c r="X36" s="664"/>
      <c r="Y36" s="664"/>
      <c r="Z36" s="664"/>
      <c r="AA36" s="664"/>
    </row>
    <row r="37" spans="2:27" ht="15.75">
      <c r="B37" s="664"/>
      <c r="C37" s="664"/>
      <c r="D37" s="664"/>
      <c r="E37" s="664"/>
      <c r="F37" s="664"/>
      <c r="G37" s="664">
        <f>+SQRT(G34)*100-100</f>
        <v>9.92854497354179</v>
      </c>
      <c r="H37" s="665"/>
      <c r="I37" s="665"/>
      <c r="J37" s="665"/>
      <c r="K37" s="665"/>
      <c r="L37" s="665"/>
      <c r="M37" s="665"/>
      <c r="N37" s="665"/>
      <c r="O37" s="665"/>
      <c r="P37" s="668"/>
      <c r="Q37" s="664"/>
      <c r="R37" s="666"/>
      <c r="S37" s="667"/>
      <c r="T37" s="667"/>
      <c r="U37" s="667"/>
      <c r="V37" s="667"/>
      <c r="W37" s="664"/>
      <c r="X37" s="664"/>
      <c r="Y37" s="664"/>
      <c r="Z37" s="664"/>
      <c r="AA37" s="664"/>
    </row>
    <row r="38" spans="2:27" ht="15.75">
      <c r="B38" s="664"/>
      <c r="C38" s="664"/>
      <c r="D38" s="664"/>
      <c r="E38" s="664"/>
      <c r="F38" s="664"/>
      <c r="G38" s="664"/>
      <c r="H38" s="665"/>
      <c r="I38" s="665"/>
      <c r="J38" s="665"/>
      <c r="K38" s="665"/>
      <c r="L38" s="665"/>
      <c r="M38" s="665"/>
      <c r="N38" s="665"/>
      <c r="O38" s="665"/>
      <c r="P38" s="668"/>
      <c r="Q38" s="664"/>
      <c r="R38" s="666"/>
      <c r="S38" s="667"/>
      <c r="T38" s="667"/>
      <c r="U38" s="667"/>
      <c r="V38" s="667"/>
      <c r="W38" s="664"/>
      <c r="X38" s="664"/>
      <c r="Y38" s="664"/>
      <c r="Z38" s="664"/>
      <c r="AA38" s="664"/>
    </row>
    <row r="39" spans="2:27" ht="15.75">
      <c r="B39" s="664"/>
      <c r="C39" s="664"/>
      <c r="D39" s="664"/>
      <c r="E39" s="664"/>
      <c r="F39" s="664"/>
      <c r="G39" s="664"/>
      <c r="H39" s="665"/>
      <c r="I39" s="665"/>
      <c r="J39" s="665"/>
      <c r="K39" s="665"/>
      <c r="L39" s="665"/>
      <c r="M39" s="665"/>
      <c r="N39" s="665"/>
      <c r="O39" s="665"/>
      <c r="P39" s="668"/>
      <c r="Q39" s="664"/>
      <c r="R39" s="666"/>
      <c r="S39" s="667"/>
      <c r="T39" s="667"/>
      <c r="U39" s="667"/>
      <c r="V39" s="667"/>
      <c r="W39" s="664"/>
      <c r="X39" s="664"/>
      <c r="Y39" s="664"/>
      <c r="Z39" s="664"/>
      <c r="AA39" s="664"/>
    </row>
    <row r="40" spans="2:27" ht="15.75">
      <c r="B40" s="664"/>
      <c r="C40" s="664"/>
      <c r="D40" s="664"/>
      <c r="E40" s="664"/>
      <c r="F40" s="664"/>
      <c r="G40" s="664"/>
      <c r="H40" s="665"/>
      <c r="I40" s="665"/>
      <c r="J40" s="665"/>
      <c r="K40" s="665"/>
      <c r="L40" s="665"/>
      <c r="M40" s="665"/>
      <c r="N40" s="665"/>
      <c r="O40" s="665"/>
      <c r="P40" s="668"/>
      <c r="Q40" s="664"/>
      <c r="R40" s="666"/>
      <c r="S40" s="667"/>
      <c r="T40" s="667"/>
      <c r="U40" s="667"/>
      <c r="V40" s="667"/>
      <c r="W40" s="664"/>
      <c r="X40" s="664"/>
      <c r="Y40" s="664"/>
      <c r="Z40" s="664"/>
      <c r="AA40" s="664"/>
    </row>
    <row r="41" spans="2:27" ht="15.75">
      <c r="B41" s="664"/>
      <c r="C41" s="664"/>
      <c r="D41" s="664"/>
      <c r="E41" s="664"/>
      <c r="F41" s="664"/>
      <c r="G41" s="664"/>
      <c r="H41" s="665"/>
      <c r="I41" s="665"/>
      <c r="J41" s="665"/>
      <c r="K41" s="665"/>
      <c r="L41" s="665"/>
      <c r="M41" s="665"/>
      <c r="N41" s="665"/>
      <c r="O41" s="665"/>
      <c r="P41" s="668"/>
      <c r="Q41" s="664"/>
      <c r="R41" s="666"/>
      <c r="S41" s="667"/>
      <c r="T41" s="667"/>
      <c r="U41" s="667"/>
      <c r="V41" s="667"/>
      <c r="W41" s="664"/>
      <c r="X41" s="664"/>
      <c r="Y41" s="664"/>
      <c r="Z41" s="664"/>
      <c r="AA41" s="664"/>
    </row>
    <row r="42" spans="2:27" ht="15.75">
      <c r="B42" s="664"/>
      <c r="C42" s="664"/>
      <c r="D42" s="664"/>
      <c r="E42" s="664"/>
      <c r="F42" s="664"/>
      <c r="G42" s="664"/>
      <c r="H42" s="665"/>
      <c r="I42" s="665"/>
      <c r="J42" s="665"/>
      <c r="K42" s="665"/>
      <c r="L42" s="665"/>
      <c r="M42" s="665"/>
      <c r="N42" s="665"/>
      <c r="O42" s="665"/>
      <c r="P42" s="668"/>
      <c r="Q42" s="664"/>
      <c r="R42" s="666"/>
      <c r="S42" s="667"/>
      <c r="T42" s="667"/>
      <c r="U42" s="667"/>
      <c r="V42" s="667"/>
      <c r="W42" s="664"/>
      <c r="X42" s="664"/>
      <c r="Y42" s="664"/>
      <c r="Z42" s="664"/>
      <c r="AA42" s="664"/>
    </row>
    <row r="43" spans="2:27" ht="15.75">
      <c r="B43" s="664"/>
      <c r="C43" s="664"/>
      <c r="D43" s="664"/>
      <c r="E43" s="664"/>
      <c r="F43" s="664"/>
      <c r="G43" s="664"/>
      <c r="H43" s="665"/>
      <c r="I43" s="665"/>
      <c r="J43" s="665"/>
      <c r="K43" s="665"/>
      <c r="L43" s="665"/>
      <c r="M43" s="665"/>
      <c r="N43" s="665"/>
      <c r="O43" s="665"/>
      <c r="P43" s="668"/>
      <c r="Q43" s="664"/>
      <c r="R43" s="666"/>
      <c r="S43" s="667"/>
      <c r="T43" s="667"/>
      <c r="U43" s="667"/>
      <c r="V43" s="667"/>
      <c r="W43" s="664"/>
      <c r="X43" s="664"/>
      <c r="Y43" s="664"/>
      <c r="Z43" s="664"/>
      <c r="AA43" s="664"/>
    </row>
    <row r="44" spans="2:27" ht="15.75">
      <c r="B44" s="664"/>
      <c r="C44" s="664"/>
      <c r="D44" s="664"/>
      <c r="E44" s="669"/>
      <c r="F44" s="664"/>
      <c r="G44" s="664"/>
      <c r="H44" s="665"/>
      <c r="I44" s="665"/>
      <c r="J44" s="665"/>
      <c r="K44" s="665"/>
      <c r="L44" s="665"/>
      <c r="M44" s="665"/>
      <c r="N44" s="665"/>
      <c r="O44" s="665"/>
      <c r="P44" s="664"/>
      <c r="Q44" s="664"/>
      <c r="R44" s="666"/>
      <c r="S44" s="667"/>
      <c r="T44" s="667"/>
      <c r="U44" s="667"/>
      <c r="V44" s="667"/>
      <c r="W44" s="664"/>
      <c r="X44" s="664"/>
      <c r="Y44" s="664"/>
      <c r="Z44" s="664"/>
      <c r="AA44" s="664"/>
    </row>
    <row r="45" spans="2:27" ht="15.75">
      <c r="B45" s="664"/>
      <c r="C45" s="664"/>
      <c r="D45" s="664"/>
      <c r="E45" s="664"/>
      <c r="F45" s="669"/>
      <c r="G45" s="670"/>
      <c r="H45" s="665"/>
      <c r="I45" s="665"/>
      <c r="J45" s="665"/>
      <c r="K45" s="665"/>
      <c r="L45" s="665"/>
      <c r="M45" s="665"/>
      <c r="N45" s="665"/>
      <c r="O45" s="665"/>
      <c r="P45" s="670"/>
      <c r="Q45" s="664"/>
      <c r="R45" s="666"/>
      <c r="S45" s="667"/>
      <c r="T45" s="667"/>
      <c r="U45" s="667"/>
      <c r="V45" s="667"/>
      <c r="W45" s="664"/>
      <c r="X45" s="664"/>
      <c r="Y45" s="664"/>
      <c r="Z45" s="664"/>
      <c r="AA45" s="664"/>
    </row>
    <row r="46" spans="2:27" ht="15.75">
      <c r="B46" s="664"/>
      <c r="C46" s="664"/>
      <c r="D46" s="664"/>
      <c r="E46" s="664"/>
      <c r="F46" s="664"/>
      <c r="G46" s="664"/>
      <c r="H46" s="665"/>
      <c r="I46" s="665"/>
      <c r="J46" s="665"/>
      <c r="K46" s="665"/>
      <c r="L46" s="665"/>
      <c r="M46" s="665"/>
      <c r="N46" s="665"/>
      <c r="O46" s="665"/>
      <c r="P46" s="664"/>
      <c r="Q46" s="664"/>
      <c r="R46" s="666"/>
      <c r="S46" s="667"/>
      <c r="T46" s="667"/>
      <c r="U46" s="667"/>
      <c r="V46" s="667"/>
      <c r="W46" s="664"/>
      <c r="X46" s="664"/>
      <c r="Y46" s="664"/>
      <c r="Z46" s="664"/>
      <c r="AA46" s="664"/>
    </row>
  </sheetData>
  <sheetProtection/>
  <mergeCells count="70">
    <mergeCell ref="B2:AA2"/>
    <mergeCell ref="B3:AA3"/>
    <mergeCell ref="B4:H4"/>
    <mergeCell ref="P4:AA4"/>
    <mergeCell ref="B5:AA5"/>
    <mergeCell ref="B6:B7"/>
    <mergeCell ref="C6:C7"/>
    <mergeCell ref="D6:D7"/>
    <mergeCell ref="E6:E7"/>
    <mergeCell ref="F6:F7"/>
    <mergeCell ref="G6:H6"/>
    <mergeCell ref="I6:J6"/>
    <mergeCell ref="K6:L6"/>
    <mergeCell ref="M6:N6"/>
    <mergeCell ref="P6:P7"/>
    <mergeCell ref="Q6:S6"/>
    <mergeCell ref="T6:V6"/>
    <mergeCell ref="AA6:AA7"/>
    <mergeCell ref="B8:B18"/>
    <mergeCell ref="C8:C10"/>
    <mergeCell ref="D8:D10"/>
    <mergeCell ref="E8:E10"/>
    <mergeCell ref="F8:F10"/>
    <mergeCell ref="G8:G10"/>
    <mergeCell ref="H8:H10"/>
    <mergeCell ref="I8:I10"/>
    <mergeCell ref="J8:J10"/>
    <mergeCell ref="K8:K10"/>
    <mergeCell ref="L8:L10"/>
    <mergeCell ref="M8:M10"/>
    <mergeCell ref="N8:N10"/>
    <mergeCell ref="AA8:AA10"/>
    <mergeCell ref="P9:P10"/>
    <mergeCell ref="V9:V10"/>
    <mergeCell ref="F15:F18"/>
    <mergeCell ref="G15:G18"/>
    <mergeCell ref="H15:H18"/>
    <mergeCell ref="I15:I18"/>
    <mergeCell ref="C11:C12"/>
    <mergeCell ref="C13:C14"/>
    <mergeCell ref="E13:E14"/>
    <mergeCell ref="F13:F14"/>
    <mergeCell ref="G13:G14"/>
    <mergeCell ref="I13:I14"/>
    <mergeCell ref="N15:N18"/>
    <mergeCell ref="B20:AA20"/>
    <mergeCell ref="B21:B22"/>
    <mergeCell ref="C21:C22"/>
    <mergeCell ref="J13:J14"/>
    <mergeCell ref="M13:M14"/>
    <mergeCell ref="N13:N14"/>
    <mergeCell ref="C15:C18"/>
    <mergeCell ref="D15:D18"/>
    <mergeCell ref="E15:E18"/>
    <mergeCell ref="H24:H26"/>
    <mergeCell ref="I24:I26"/>
    <mergeCell ref="J24:J26"/>
    <mergeCell ref="J15:J18"/>
    <mergeCell ref="M15:M18"/>
    <mergeCell ref="M24:M26"/>
    <mergeCell ref="N24:N26"/>
    <mergeCell ref="B28:AA28"/>
    <mergeCell ref="B29:B31"/>
    <mergeCell ref="B23:AA23"/>
    <mergeCell ref="B24:B26"/>
    <mergeCell ref="C24:C27"/>
    <mergeCell ref="D24:D26"/>
    <mergeCell ref="E24:E26"/>
    <mergeCell ref="F24:F26"/>
    <mergeCell ref="G24:G26"/>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42"/>
  <sheetViews>
    <sheetView zoomScalePageLayoutView="0" workbookViewId="0" topLeftCell="A1">
      <selection activeCell="E13" sqref="E13"/>
    </sheetView>
  </sheetViews>
  <sheetFormatPr defaultColWidth="9.140625" defaultRowHeight="15"/>
  <cols>
    <col min="1" max="1" width="14.00390625" style="0" customWidth="1"/>
    <col min="2" max="2" width="99.140625" style="0" customWidth="1"/>
    <col min="3" max="3" width="13.7109375" style="0" customWidth="1"/>
  </cols>
  <sheetData>
    <row r="1" spans="1:3" ht="15">
      <c r="A1" s="1179" t="s">
        <v>1027</v>
      </c>
      <c r="B1" s="1179"/>
      <c r="C1" s="1179"/>
    </row>
    <row r="2" spans="1:3" ht="40.5" customHeight="1">
      <c r="A2" s="1179" t="s">
        <v>1028</v>
      </c>
      <c r="B2" s="1179"/>
      <c r="C2" s="671" t="s">
        <v>1012</v>
      </c>
    </row>
    <row r="3" spans="1:3" ht="40.5" customHeight="1">
      <c r="A3" s="1171" t="s">
        <v>1029</v>
      </c>
      <c r="B3" s="1172"/>
      <c r="C3" s="672" t="s">
        <v>1023</v>
      </c>
    </row>
    <row r="4" spans="1:3" ht="35.25" customHeight="1">
      <c r="A4" s="1179" t="s">
        <v>1030</v>
      </c>
      <c r="B4" s="1179"/>
      <c r="C4" s="671" t="s">
        <v>1031</v>
      </c>
    </row>
    <row r="5" spans="1:3" ht="25.5">
      <c r="A5" s="1184" t="s">
        <v>1032</v>
      </c>
      <c r="B5" s="1185"/>
      <c r="C5" s="673" t="s">
        <v>1033</v>
      </c>
    </row>
    <row r="6" spans="1:3" ht="25.5">
      <c r="A6" s="1184" t="s">
        <v>1034</v>
      </c>
      <c r="B6" s="1185"/>
      <c r="C6" s="673" t="s">
        <v>1035</v>
      </c>
    </row>
    <row r="7" spans="1:3" ht="15">
      <c r="A7" s="1184" t="s">
        <v>1036</v>
      </c>
      <c r="B7" s="1185"/>
      <c r="C7" s="672" t="s">
        <v>1037</v>
      </c>
    </row>
    <row r="8" spans="1:3" ht="15">
      <c r="A8" s="1184" t="s">
        <v>1038</v>
      </c>
      <c r="B8" s="1185"/>
      <c r="C8" s="672" t="s">
        <v>1017</v>
      </c>
    </row>
    <row r="9" spans="1:3" ht="15">
      <c r="A9" s="1179" t="s">
        <v>1039</v>
      </c>
      <c r="B9" s="1179"/>
      <c r="C9" s="1179"/>
    </row>
    <row r="10" spans="1:3" ht="33.75" customHeight="1">
      <c r="A10" s="1167" t="s">
        <v>1040</v>
      </c>
      <c r="B10" s="1168"/>
      <c r="C10" s="671" t="s">
        <v>1031</v>
      </c>
    </row>
    <row r="11" spans="1:3" s="732" customFormat="1" ht="15">
      <c r="A11" s="1186" t="s">
        <v>1041</v>
      </c>
      <c r="B11" s="1187"/>
      <c r="C11" s="673" t="s">
        <v>1023</v>
      </c>
    </row>
    <row r="12" spans="1:3" s="732" customFormat="1" ht="15">
      <c r="A12" s="1186" t="s">
        <v>1043</v>
      </c>
      <c r="B12" s="1187"/>
      <c r="C12" s="673" t="s">
        <v>1023</v>
      </c>
    </row>
    <row r="13" spans="1:3" ht="35.25" customHeight="1">
      <c r="A13" s="1184" t="s">
        <v>1044</v>
      </c>
      <c r="B13" s="1185"/>
      <c r="C13" s="672" t="s">
        <v>1023</v>
      </c>
    </row>
    <row r="14" spans="1:3" ht="33.75" customHeight="1">
      <c r="A14" s="1180" t="s">
        <v>1045</v>
      </c>
      <c r="B14" s="1181"/>
      <c r="C14" s="672" t="s">
        <v>1023</v>
      </c>
    </row>
    <row r="15" spans="1:3" ht="27" customHeight="1">
      <c r="A15" s="1180" t="s">
        <v>1046</v>
      </c>
      <c r="B15" s="1181"/>
      <c r="C15" s="674" t="s">
        <v>1042</v>
      </c>
    </row>
    <row r="16" spans="1:3" ht="15">
      <c r="A16" s="1180" t="s">
        <v>1047</v>
      </c>
      <c r="B16" s="1181"/>
      <c r="C16" s="674" t="s">
        <v>1023</v>
      </c>
    </row>
    <row r="17" spans="1:3" ht="15">
      <c r="A17" s="1182" t="s">
        <v>1048</v>
      </c>
      <c r="B17" s="1183"/>
      <c r="C17" s="674" t="s">
        <v>1023</v>
      </c>
    </row>
    <row r="18" spans="1:3" ht="33.75" customHeight="1">
      <c r="A18" s="1180" t="s">
        <v>1049</v>
      </c>
      <c r="B18" s="1181"/>
      <c r="C18" s="674" t="s">
        <v>1050</v>
      </c>
    </row>
    <row r="19" spans="1:3" ht="29.25" customHeight="1">
      <c r="A19" s="1180" t="s">
        <v>1051</v>
      </c>
      <c r="B19" s="1181"/>
      <c r="C19" s="674" t="s">
        <v>1023</v>
      </c>
    </row>
    <row r="20" spans="1:3" ht="30" customHeight="1">
      <c r="A20" s="1167" t="s">
        <v>1052</v>
      </c>
      <c r="B20" s="1168"/>
      <c r="C20" s="671" t="s">
        <v>1031</v>
      </c>
    </row>
    <row r="21" spans="1:3" ht="15">
      <c r="A21" s="1180" t="s">
        <v>1053</v>
      </c>
      <c r="B21" s="1181"/>
      <c r="C21" s="674" t="s">
        <v>1023</v>
      </c>
    </row>
    <row r="22" spans="1:3" ht="15">
      <c r="A22" s="1180" t="s">
        <v>1054</v>
      </c>
      <c r="B22" s="1181"/>
      <c r="C22" s="674" t="s">
        <v>1023</v>
      </c>
    </row>
    <row r="23" spans="1:3" ht="15">
      <c r="A23" s="1182" t="s">
        <v>1055</v>
      </c>
      <c r="B23" s="1183"/>
      <c r="C23" s="674" t="s">
        <v>1023</v>
      </c>
    </row>
    <row r="24" spans="1:3" ht="15">
      <c r="A24" s="1180" t="s">
        <v>1056</v>
      </c>
      <c r="B24" s="1181"/>
      <c r="C24" s="674" t="s">
        <v>1023</v>
      </c>
    </row>
    <row r="25" spans="1:3" ht="15">
      <c r="A25" s="1180" t="s">
        <v>1057</v>
      </c>
      <c r="B25" s="1181"/>
      <c r="C25" s="674" t="s">
        <v>1023</v>
      </c>
    </row>
    <row r="26" spans="1:3" ht="15">
      <c r="A26" s="1182" t="s">
        <v>1058</v>
      </c>
      <c r="B26" s="1183"/>
      <c r="C26" s="674" t="s">
        <v>1059</v>
      </c>
    </row>
    <row r="27" spans="1:3" ht="15">
      <c r="A27" s="1179" t="s">
        <v>1060</v>
      </c>
      <c r="B27" s="1179"/>
      <c r="C27" s="1179"/>
    </row>
    <row r="28" spans="1:3" ht="38.25" customHeight="1">
      <c r="A28" s="1167" t="s">
        <v>1061</v>
      </c>
      <c r="B28" s="1168"/>
      <c r="C28" s="671" t="s">
        <v>1031</v>
      </c>
    </row>
    <row r="29" spans="1:3" ht="38.25">
      <c r="A29" s="675" t="s">
        <v>625</v>
      </c>
      <c r="B29" s="676" t="s">
        <v>1062</v>
      </c>
      <c r="C29" s="677" t="s">
        <v>1016</v>
      </c>
    </row>
    <row r="30" spans="1:3" ht="25.5">
      <c r="A30" s="675" t="s">
        <v>1063</v>
      </c>
      <c r="B30" s="676" t="s">
        <v>1064</v>
      </c>
      <c r="C30" s="677" t="s">
        <v>1016</v>
      </c>
    </row>
    <row r="31" spans="1:3" ht="51">
      <c r="A31" s="675" t="s">
        <v>1065</v>
      </c>
      <c r="B31" s="676" t="s">
        <v>1066</v>
      </c>
      <c r="C31" s="677" t="s">
        <v>1016</v>
      </c>
    </row>
    <row r="32" spans="1:3" ht="51">
      <c r="A32" s="675" t="s">
        <v>1067</v>
      </c>
      <c r="B32" s="676" t="s">
        <v>1068</v>
      </c>
      <c r="C32" s="677" t="s">
        <v>1016</v>
      </c>
    </row>
    <row r="33" spans="1:3" ht="15">
      <c r="A33" s="1179" t="s">
        <v>1069</v>
      </c>
      <c r="B33" s="1179"/>
      <c r="C33" s="1179"/>
    </row>
    <row r="34" spans="1:3" ht="25.5">
      <c r="A34" s="675" t="s">
        <v>1070</v>
      </c>
      <c r="B34" s="678" t="s">
        <v>1071</v>
      </c>
      <c r="C34" s="672" t="s">
        <v>1023</v>
      </c>
    </row>
    <row r="35" spans="1:3" ht="25.5">
      <c r="A35" s="675" t="s">
        <v>1072</v>
      </c>
      <c r="B35" s="678" t="s">
        <v>1073</v>
      </c>
      <c r="C35" s="673" t="s">
        <v>1074</v>
      </c>
    </row>
    <row r="36" spans="1:3" ht="25.5">
      <c r="A36" s="675" t="s">
        <v>1075</v>
      </c>
      <c r="B36" s="678" t="s">
        <v>1076</v>
      </c>
      <c r="C36" s="672" t="s">
        <v>1077</v>
      </c>
    </row>
    <row r="37" spans="1:3" ht="15">
      <c r="A37" s="1179" t="s">
        <v>1078</v>
      </c>
      <c r="B37" s="1179"/>
      <c r="C37" s="1179"/>
    </row>
    <row r="38" spans="1:3" ht="31.5" customHeight="1">
      <c r="A38" s="1179" t="s">
        <v>1079</v>
      </c>
      <c r="B38" s="1179"/>
      <c r="C38" s="1179"/>
    </row>
    <row r="39" spans="1:3" ht="25.5">
      <c r="A39" s="675" t="s">
        <v>625</v>
      </c>
      <c r="B39" s="678" t="s">
        <v>1080</v>
      </c>
      <c r="C39" s="677" t="s">
        <v>1023</v>
      </c>
    </row>
    <row r="40" spans="1:3" ht="25.5">
      <c r="A40" s="675" t="s">
        <v>1081</v>
      </c>
      <c r="B40" s="678" t="s">
        <v>1082</v>
      </c>
      <c r="C40" s="677" t="s">
        <v>1023</v>
      </c>
    </row>
    <row r="41" spans="1:3" ht="30.75" customHeight="1">
      <c r="A41" s="1167" t="s">
        <v>1083</v>
      </c>
      <c r="B41" s="1168"/>
      <c r="C41" s="671" t="s">
        <v>1031</v>
      </c>
    </row>
    <row r="42" spans="1:3" ht="25.5">
      <c r="A42" s="675" t="s">
        <v>625</v>
      </c>
      <c r="B42" s="678" t="s">
        <v>1084</v>
      </c>
      <c r="C42" s="677" t="s">
        <v>1015</v>
      </c>
    </row>
    <row r="43" spans="1:3" ht="35.25" customHeight="1">
      <c r="A43" s="1167" t="s">
        <v>1085</v>
      </c>
      <c r="B43" s="1168"/>
      <c r="C43" s="671" t="s">
        <v>1031</v>
      </c>
    </row>
    <row r="44" spans="1:3" ht="25.5">
      <c r="A44" s="675" t="s">
        <v>1063</v>
      </c>
      <c r="B44" s="678" t="s">
        <v>1086</v>
      </c>
      <c r="C44" s="677" t="s">
        <v>1013</v>
      </c>
    </row>
    <row r="45" spans="1:3" ht="25.5">
      <c r="A45" s="675" t="s">
        <v>1065</v>
      </c>
      <c r="B45" s="678" t="s">
        <v>1087</v>
      </c>
      <c r="C45" s="677" t="s">
        <v>1013</v>
      </c>
    </row>
    <row r="46" spans="1:3" ht="25.5">
      <c r="A46" s="675" t="s">
        <v>1067</v>
      </c>
      <c r="B46" s="678" t="s">
        <v>1088</v>
      </c>
      <c r="C46" s="677" t="s">
        <v>1013</v>
      </c>
    </row>
    <row r="47" spans="1:3" ht="15">
      <c r="A47" s="675" t="s">
        <v>1089</v>
      </c>
      <c r="B47" s="678" t="s">
        <v>1090</v>
      </c>
      <c r="C47" s="677" t="s">
        <v>1013</v>
      </c>
    </row>
    <row r="48" spans="1:3" ht="25.5">
      <c r="A48" s="675" t="s">
        <v>1091</v>
      </c>
      <c r="B48" s="678" t="s">
        <v>1092</v>
      </c>
      <c r="C48" s="677" t="s">
        <v>1013</v>
      </c>
    </row>
    <row r="49" spans="1:3" ht="15">
      <c r="A49" s="675" t="s">
        <v>1081</v>
      </c>
      <c r="B49" s="678" t="s">
        <v>1093</v>
      </c>
      <c r="C49" s="677" t="s">
        <v>1013</v>
      </c>
    </row>
    <row r="50" spans="1:3" ht="36.75" customHeight="1">
      <c r="A50" s="1167" t="s">
        <v>1094</v>
      </c>
      <c r="B50" s="1168"/>
      <c r="C50" s="671" t="s">
        <v>1031</v>
      </c>
    </row>
    <row r="51" spans="1:3" ht="25.5">
      <c r="A51" s="675" t="s">
        <v>1089</v>
      </c>
      <c r="B51" s="678" t="s">
        <v>1095</v>
      </c>
      <c r="C51" s="677" t="s">
        <v>1013</v>
      </c>
    </row>
    <row r="52" spans="1:3" ht="25.5">
      <c r="A52" s="675" t="s">
        <v>1096</v>
      </c>
      <c r="B52" s="678" t="s">
        <v>1097</v>
      </c>
      <c r="C52" s="677" t="s">
        <v>1013</v>
      </c>
    </row>
    <row r="53" spans="1:3" ht="15">
      <c r="A53" s="675" t="s">
        <v>1098</v>
      </c>
      <c r="B53" s="678" t="s">
        <v>1099</v>
      </c>
      <c r="C53" s="674" t="s">
        <v>1013</v>
      </c>
    </row>
    <row r="54" spans="1:3" ht="15">
      <c r="A54" s="675" t="s">
        <v>1100</v>
      </c>
      <c r="B54" s="678" t="s">
        <v>1101</v>
      </c>
      <c r="C54" s="679" t="s">
        <v>1102</v>
      </c>
    </row>
    <row r="55" spans="1:3" ht="15">
      <c r="A55" s="675" t="s">
        <v>1103</v>
      </c>
      <c r="B55" s="678" t="s">
        <v>1104</v>
      </c>
      <c r="C55" s="674" t="s">
        <v>1025</v>
      </c>
    </row>
    <row r="56" spans="1:3" ht="15" customHeight="1">
      <c r="A56" s="1175" t="s">
        <v>1105</v>
      </c>
      <c r="B56" s="1176"/>
      <c r="C56" s="1177"/>
    </row>
    <row r="57" spans="1:3" ht="15" customHeight="1">
      <c r="A57" s="1167" t="s">
        <v>1106</v>
      </c>
      <c r="B57" s="1168"/>
      <c r="C57" s="671" t="s">
        <v>1031</v>
      </c>
    </row>
    <row r="58" spans="1:3" ht="15" customHeight="1">
      <c r="A58" s="675" t="s">
        <v>625</v>
      </c>
      <c r="B58" s="678" t="s">
        <v>1107</v>
      </c>
      <c r="C58" s="677" t="s">
        <v>1015</v>
      </c>
    </row>
    <row r="59" spans="1:3" ht="27.75" customHeight="1">
      <c r="A59" s="675" t="s">
        <v>1063</v>
      </c>
      <c r="B59" s="678" t="s">
        <v>1108</v>
      </c>
      <c r="C59" s="680" t="s">
        <v>1074</v>
      </c>
    </row>
    <row r="60" spans="1:3" ht="25.5" customHeight="1">
      <c r="A60" s="675" t="s">
        <v>1065</v>
      </c>
      <c r="B60" s="678" t="s">
        <v>1109</v>
      </c>
      <c r="C60" s="681" t="s">
        <v>1110</v>
      </c>
    </row>
    <row r="61" spans="1:3" ht="25.5" customHeight="1">
      <c r="A61" s="675" t="s">
        <v>1067</v>
      </c>
      <c r="B61" s="678" t="s">
        <v>1111</v>
      </c>
      <c r="C61" s="682" t="s">
        <v>1112</v>
      </c>
    </row>
    <row r="62" spans="1:3" ht="22.5" customHeight="1">
      <c r="A62" s="675" t="s">
        <v>1081</v>
      </c>
      <c r="B62" s="687" t="s">
        <v>1113</v>
      </c>
      <c r="C62" s="677" t="s">
        <v>1114</v>
      </c>
    </row>
    <row r="63" spans="1:3" ht="25.5" customHeight="1">
      <c r="A63" s="675" t="s">
        <v>1096</v>
      </c>
      <c r="B63" s="678" t="s">
        <v>1115</v>
      </c>
      <c r="C63" s="677" t="s">
        <v>1022</v>
      </c>
    </row>
    <row r="64" spans="1:3" ht="27" customHeight="1">
      <c r="A64" s="675" t="s">
        <v>1116</v>
      </c>
      <c r="B64" s="678" t="s">
        <v>1117</v>
      </c>
      <c r="C64" s="683" t="s">
        <v>1118</v>
      </c>
    </row>
    <row r="65" spans="1:3" ht="26.25" customHeight="1">
      <c r="A65" s="675" t="s">
        <v>1070</v>
      </c>
      <c r="B65" s="678" t="s">
        <v>1119</v>
      </c>
      <c r="C65" s="683" t="s">
        <v>1120</v>
      </c>
    </row>
    <row r="66" spans="1:3" ht="15" customHeight="1">
      <c r="A66" s="675" t="s">
        <v>1072</v>
      </c>
      <c r="B66" s="678" t="s">
        <v>1121</v>
      </c>
      <c r="C66" s="682" t="s">
        <v>1122</v>
      </c>
    </row>
    <row r="67" spans="1:3" ht="15" customHeight="1">
      <c r="A67" s="675" t="s">
        <v>1075</v>
      </c>
      <c r="B67" s="678" t="s">
        <v>1123</v>
      </c>
      <c r="C67" s="674" t="s">
        <v>1026</v>
      </c>
    </row>
    <row r="68" spans="1:3" ht="15" customHeight="1">
      <c r="A68" s="1175" t="s">
        <v>1124</v>
      </c>
      <c r="B68" s="1177"/>
      <c r="C68" s="671" t="s">
        <v>1031</v>
      </c>
    </row>
    <row r="69" spans="1:3" ht="27.75" customHeight="1">
      <c r="A69" s="675" t="s">
        <v>1089</v>
      </c>
      <c r="B69" s="678" t="s">
        <v>1125</v>
      </c>
      <c r="C69" s="677" t="s">
        <v>1126</v>
      </c>
    </row>
    <row r="70" spans="1:3" ht="29.25" customHeight="1">
      <c r="A70" s="1167" t="s">
        <v>1127</v>
      </c>
      <c r="B70" s="1168"/>
      <c r="C70" s="671" t="s">
        <v>1031</v>
      </c>
    </row>
    <row r="71" spans="1:3" ht="24.75" customHeight="1">
      <c r="A71" s="675" t="s">
        <v>625</v>
      </c>
      <c r="B71" s="678" t="s">
        <v>1128</v>
      </c>
      <c r="C71" s="677" t="s">
        <v>1129</v>
      </c>
    </row>
    <row r="72" spans="1:3" ht="25.5">
      <c r="A72" s="675" t="s">
        <v>1063</v>
      </c>
      <c r="B72" s="678" t="s">
        <v>1130</v>
      </c>
      <c r="C72" s="677" t="s">
        <v>1129</v>
      </c>
    </row>
    <row r="73" spans="1:3" ht="29.25" customHeight="1">
      <c r="A73" s="675" t="s">
        <v>1065</v>
      </c>
      <c r="B73" s="678" t="s">
        <v>1131</v>
      </c>
      <c r="C73" s="677" t="s">
        <v>1132</v>
      </c>
    </row>
    <row r="74" spans="1:3" ht="15" customHeight="1">
      <c r="A74" s="675" t="s">
        <v>1096</v>
      </c>
      <c r="B74" s="678" t="s">
        <v>1133</v>
      </c>
      <c r="C74" s="677" t="s">
        <v>1023</v>
      </c>
    </row>
    <row r="75" spans="1:3" ht="30" customHeight="1">
      <c r="A75" s="1167" t="s">
        <v>1134</v>
      </c>
      <c r="B75" s="1168"/>
      <c r="C75" s="671" t="s">
        <v>1031</v>
      </c>
    </row>
    <row r="76" spans="1:3" ht="15" customHeight="1">
      <c r="A76" s="675" t="s">
        <v>625</v>
      </c>
      <c r="B76" s="679" t="s">
        <v>1135</v>
      </c>
      <c r="C76" s="677" t="s">
        <v>1022</v>
      </c>
    </row>
    <row r="77" spans="1:3" ht="15" customHeight="1">
      <c r="A77" s="1167" t="s">
        <v>1136</v>
      </c>
      <c r="B77" s="1178"/>
      <c r="C77" s="1168"/>
    </row>
    <row r="78" spans="1:3" ht="15">
      <c r="A78" s="684" t="s">
        <v>1072</v>
      </c>
      <c r="B78" s="685" t="s">
        <v>1137</v>
      </c>
      <c r="C78" s="686" t="s">
        <v>1138</v>
      </c>
    </row>
    <row r="79" spans="1:3" ht="15" customHeight="1">
      <c r="A79" s="684" t="s">
        <v>1075</v>
      </c>
      <c r="B79" s="685" t="s">
        <v>1139</v>
      </c>
      <c r="C79" s="686" t="s">
        <v>1138</v>
      </c>
    </row>
    <row r="80" spans="1:3" ht="15" customHeight="1">
      <c r="A80" s="1175" t="s">
        <v>1140</v>
      </c>
      <c r="B80" s="1176"/>
      <c r="C80" s="1177"/>
    </row>
    <row r="81" spans="1:3" ht="31.5" customHeight="1">
      <c r="A81" s="1167" t="s">
        <v>1141</v>
      </c>
      <c r="B81" s="1168"/>
      <c r="C81" s="671" t="s">
        <v>1031</v>
      </c>
    </row>
    <row r="82" spans="1:3" ht="35.25" customHeight="1">
      <c r="A82" s="675" t="s">
        <v>625</v>
      </c>
      <c r="B82" s="687" t="s">
        <v>1142</v>
      </c>
      <c r="C82" s="688" t="s">
        <v>1018</v>
      </c>
    </row>
    <row r="83" spans="1:3" ht="27.75" customHeight="1">
      <c r="A83" s="675" t="s">
        <v>1063</v>
      </c>
      <c r="B83" s="687" t="s">
        <v>1143</v>
      </c>
      <c r="C83" s="688" t="s">
        <v>1269</v>
      </c>
    </row>
    <row r="84" spans="1:3" ht="25.5">
      <c r="A84" s="675" t="s">
        <v>1065</v>
      </c>
      <c r="B84" s="678" t="s">
        <v>1144</v>
      </c>
      <c r="C84" s="688" t="s">
        <v>1013</v>
      </c>
    </row>
    <row r="85" spans="1:3" ht="25.5">
      <c r="A85" s="675" t="s">
        <v>1067</v>
      </c>
      <c r="B85" s="678" t="s">
        <v>1145</v>
      </c>
      <c r="C85" s="689" t="s">
        <v>1146</v>
      </c>
    </row>
    <row r="86" spans="1:3" ht="15">
      <c r="A86" s="690" t="s">
        <v>1089</v>
      </c>
      <c r="B86" s="678" t="s">
        <v>1147</v>
      </c>
      <c r="C86" s="688" t="s">
        <v>1148</v>
      </c>
    </row>
    <row r="87" spans="1:3" ht="15">
      <c r="A87" s="675" t="s">
        <v>1091</v>
      </c>
      <c r="B87" s="678" t="s">
        <v>1149</v>
      </c>
      <c r="C87" s="688" t="s">
        <v>1026</v>
      </c>
    </row>
    <row r="88" spans="1:3" ht="15" customHeight="1">
      <c r="A88" s="675" t="s">
        <v>1081</v>
      </c>
      <c r="B88" s="678" t="s">
        <v>1150</v>
      </c>
      <c r="C88" s="688" t="s">
        <v>1013</v>
      </c>
    </row>
    <row r="89" spans="1:3" ht="25.5">
      <c r="A89" s="675" t="s">
        <v>1096</v>
      </c>
      <c r="B89" s="678" t="s">
        <v>1151</v>
      </c>
      <c r="C89" s="688" t="s">
        <v>1015</v>
      </c>
    </row>
    <row r="90" spans="1:3" ht="15">
      <c r="A90" s="675" t="s">
        <v>1116</v>
      </c>
      <c r="B90" s="678" t="s">
        <v>1152</v>
      </c>
      <c r="C90" s="688" t="s">
        <v>1016</v>
      </c>
    </row>
    <row r="91" spans="1:3" ht="15">
      <c r="A91" s="675" t="s">
        <v>1070</v>
      </c>
      <c r="B91" s="678" t="s">
        <v>1153</v>
      </c>
      <c r="C91" s="688" t="s">
        <v>1018</v>
      </c>
    </row>
    <row r="92" spans="1:3" ht="15" customHeight="1">
      <c r="A92" s="675" t="s">
        <v>1072</v>
      </c>
      <c r="B92" s="691" t="s">
        <v>1154</v>
      </c>
      <c r="C92" s="688" t="s">
        <v>1016</v>
      </c>
    </row>
    <row r="93" spans="1:3" ht="33.75" customHeight="1">
      <c r="A93" s="675" t="s">
        <v>1075</v>
      </c>
      <c r="B93" s="678" t="s">
        <v>1155</v>
      </c>
      <c r="C93" s="688" t="s">
        <v>1017</v>
      </c>
    </row>
    <row r="94" spans="1:3" ht="15">
      <c r="A94" s="675" t="s">
        <v>1098</v>
      </c>
      <c r="B94" s="678" t="s">
        <v>1156</v>
      </c>
      <c r="C94" s="688" t="s">
        <v>1017</v>
      </c>
    </row>
    <row r="95" spans="1:3" ht="25.5">
      <c r="A95" s="675" t="s">
        <v>1100</v>
      </c>
      <c r="B95" s="678" t="s">
        <v>1157</v>
      </c>
      <c r="C95" s="688" t="s">
        <v>1018</v>
      </c>
    </row>
    <row r="96" spans="1:3" ht="15" customHeight="1">
      <c r="A96" s="1173" t="s">
        <v>1136</v>
      </c>
      <c r="B96" s="1174"/>
      <c r="C96" s="692"/>
    </row>
    <row r="97" spans="1:3" ht="15">
      <c r="A97" s="675" t="s">
        <v>1158</v>
      </c>
      <c r="B97" s="693" t="s">
        <v>1159</v>
      </c>
      <c r="C97" s="688" t="s">
        <v>1020</v>
      </c>
    </row>
    <row r="98" spans="1:3" ht="15" customHeight="1">
      <c r="A98" s="1167" t="s">
        <v>1160</v>
      </c>
      <c r="B98" s="1168"/>
      <c r="C98" s="671" t="s">
        <v>1031</v>
      </c>
    </row>
    <row r="99" spans="1:3" ht="25.5">
      <c r="A99" s="675" t="s">
        <v>625</v>
      </c>
      <c r="B99" s="678" t="s">
        <v>1161</v>
      </c>
      <c r="C99" s="689" t="s">
        <v>1162</v>
      </c>
    </row>
    <row r="100" spans="1:3" ht="25.5">
      <c r="A100" s="675" t="s">
        <v>1063</v>
      </c>
      <c r="B100" s="678" t="s">
        <v>1163</v>
      </c>
      <c r="C100" s="688" t="s">
        <v>1164</v>
      </c>
    </row>
    <row r="101" spans="1:3" ht="25.5">
      <c r="A101" s="675" t="s">
        <v>1065</v>
      </c>
      <c r="B101" s="678" t="s">
        <v>1165</v>
      </c>
      <c r="C101" s="688" t="s">
        <v>1014</v>
      </c>
    </row>
    <row r="102" spans="1:3" ht="15">
      <c r="A102" s="675" t="s">
        <v>1067</v>
      </c>
      <c r="B102" s="678" t="s">
        <v>1166</v>
      </c>
      <c r="C102" s="688" t="s">
        <v>1167</v>
      </c>
    </row>
    <row r="103" spans="1:3" ht="25.5">
      <c r="A103" s="690" t="s">
        <v>1089</v>
      </c>
      <c r="B103" s="678" t="s">
        <v>1168</v>
      </c>
      <c r="C103" s="688" t="s">
        <v>1015</v>
      </c>
    </row>
    <row r="104" spans="1:3" ht="15">
      <c r="A104" s="675" t="s">
        <v>1081</v>
      </c>
      <c r="B104" s="678" t="s">
        <v>1169</v>
      </c>
      <c r="C104" s="688" t="s">
        <v>1023</v>
      </c>
    </row>
    <row r="105" spans="1:3" ht="39.75" customHeight="1">
      <c r="A105" s="1167" t="s">
        <v>1170</v>
      </c>
      <c r="B105" s="1168"/>
      <c r="C105" s="671" t="s">
        <v>1031</v>
      </c>
    </row>
    <row r="106" spans="1:3" ht="25.5">
      <c r="A106" s="675" t="s">
        <v>625</v>
      </c>
      <c r="B106" s="678" t="s">
        <v>1171</v>
      </c>
      <c r="C106" s="689" t="s">
        <v>1172</v>
      </c>
    </row>
    <row r="107" spans="1:3" ht="25.5">
      <c r="A107" s="675" t="s">
        <v>1067</v>
      </c>
      <c r="B107" s="678" t="s">
        <v>1173</v>
      </c>
      <c r="C107" s="688" t="s">
        <v>1174</v>
      </c>
    </row>
    <row r="108" spans="1:3" ht="25.5">
      <c r="A108" s="675" t="s">
        <v>1089</v>
      </c>
      <c r="B108" s="678" t="s">
        <v>1175</v>
      </c>
      <c r="C108" s="688" t="s">
        <v>1174</v>
      </c>
    </row>
    <row r="109" spans="1:3" ht="25.5">
      <c r="A109" s="675" t="s">
        <v>1091</v>
      </c>
      <c r="B109" s="678" t="s">
        <v>1176</v>
      </c>
      <c r="C109" s="694" t="s">
        <v>1177</v>
      </c>
    </row>
    <row r="110" spans="1:3" ht="25.5">
      <c r="A110" s="675" t="s">
        <v>1081</v>
      </c>
      <c r="B110" s="678" t="s">
        <v>1178</v>
      </c>
      <c r="C110" s="688" t="s">
        <v>1174</v>
      </c>
    </row>
    <row r="111" spans="1:3" ht="25.5">
      <c r="A111" s="675" t="s">
        <v>1096</v>
      </c>
      <c r="B111" s="678" t="s">
        <v>1179</v>
      </c>
      <c r="C111" s="674" t="s">
        <v>1174</v>
      </c>
    </row>
    <row r="112" spans="1:3" ht="15" customHeight="1">
      <c r="A112" s="675" t="s">
        <v>1116</v>
      </c>
      <c r="B112" s="678" t="s">
        <v>1180</v>
      </c>
      <c r="C112" s="674" t="s">
        <v>1174</v>
      </c>
    </row>
    <row r="113" spans="1:3" ht="25.5">
      <c r="A113" s="684"/>
      <c r="B113" s="695" t="s">
        <v>1181</v>
      </c>
      <c r="C113" s="674"/>
    </row>
    <row r="114" spans="1:3" ht="25.5">
      <c r="A114" s="684"/>
      <c r="B114" s="696" t="s">
        <v>1182</v>
      </c>
      <c r="C114" s="694" t="s">
        <v>1183</v>
      </c>
    </row>
    <row r="115" spans="1:3" ht="15">
      <c r="A115" s="684"/>
      <c r="B115" s="696" t="s">
        <v>1184</v>
      </c>
      <c r="C115" s="682" t="s">
        <v>1018</v>
      </c>
    </row>
    <row r="116" spans="1:3" ht="15" customHeight="1">
      <c r="A116" s="1167" t="s">
        <v>1185</v>
      </c>
      <c r="B116" s="1168"/>
      <c r="C116" s="671" t="s">
        <v>1031</v>
      </c>
    </row>
    <row r="117" spans="1:3" ht="25.5">
      <c r="A117" s="675" t="s">
        <v>625</v>
      </c>
      <c r="B117" s="678" t="s">
        <v>1186</v>
      </c>
      <c r="C117" s="674" t="s">
        <v>1025</v>
      </c>
    </row>
    <row r="118" spans="1:3" ht="15">
      <c r="A118" s="675" t="s">
        <v>1063</v>
      </c>
      <c r="B118" s="678" t="s">
        <v>1187</v>
      </c>
      <c r="C118" s="674" t="s">
        <v>1025</v>
      </c>
    </row>
    <row r="119" spans="1:3" ht="15">
      <c r="A119" s="675" t="s">
        <v>1065</v>
      </c>
      <c r="B119" s="678" t="s">
        <v>1188</v>
      </c>
      <c r="C119" s="674" t="s">
        <v>1024</v>
      </c>
    </row>
    <row r="120" spans="1:3" ht="15">
      <c r="A120" s="675" t="s">
        <v>1067</v>
      </c>
      <c r="B120" s="678" t="s">
        <v>1189</v>
      </c>
      <c r="C120" s="674" t="s">
        <v>1024</v>
      </c>
    </row>
    <row r="121" spans="1:3" ht="15">
      <c r="A121" s="675" t="s">
        <v>1089</v>
      </c>
      <c r="B121" s="697" t="s">
        <v>1190</v>
      </c>
      <c r="C121" s="674" t="s">
        <v>1024</v>
      </c>
    </row>
    <row r="122" spans="1:3" ht="15">
      <c r="A122" s="675" t="s">
        <v>1091</v>
      </c>
      <c r="B122" s="678" t="s">
        <v>1191</v>
      </c>
      <c r="C122" s="674" t="s">
        <v>1024</v>
      </c>
    </row>
    <row r="123" spans="1:3" ht="15">
      <c r="A123" s="1175" t="s">
        <v>1192</v>
      </c>
      <c r="B123" s="1176"/>
      <c r="C123" s="1177"/>
    </row>
    <row r="124" spans="1:3" ht="15" customHeight="1">
      <c r="A124" s="1167" t="s">
        <v>1193</v>
      </c>
      <c r="B124" s="1168"/>
      <c r="C124" s="671" t="s">
        <v>1031</v>
      </c>
    </row>
    <row r="125" spans="1:3" ht="15" customHeight="1">
      <c r="A125" s="675" t="s">
        <v>1063</v>
      </c>
      <c r="B125" s="678" t="s">
        <v>1194</v>
      </c>
      <c r="C125" s="674" t="s">
        <v>1195</v>
      </c>
    </row>
    <row r="126" spans="1:3" ht="15">
      <c r="A126" s="675" t="s">
        <v>1065</v>
      </c>
      <c r="B126" s="678" t="s">
        <v>1196</v>
      </c>
      <c r="C126" s="674" t="s">
        <v>1195</v>
      </c>
    </row>
    <row r="127" spans="1:3" ht="15">
      <c r="A127" s="675" t="s">
        <v>1067</v>
      </c>
      <c r="B127" s="678" t="s">
        <v>1197</v>
      </c>
      <c r="C127" s="674" t="s">
        <v>1195</v>
      </c>
    </row>
    <row r="128" spans="1:3" ht="15">
      <c r="A128" s="675" t="s">
        <v>1091</v>
      </c>
      <c r="B128" s="678" t="s">
        <v>1198</v>
      </c>
      <c r="C128" s="674" t="s">
        <v>1195</v>
      </c>
    </row>
    <row r="129" spans="1:3" ht="15" customHeight="1">
      <c r="A129" s="1167" t="s">
        <v>1199</v>
      </c>
      <c r="B129" s="1168"/>
      <c r="C129" s="671" t="s">
        <v>1031</v>
      </c>
    </row>
    <row r="130" spans="1:3" ht="15" customHeight="1">
      <c r="A130" s="675" t="s">
        <v>625</v>
      </c>
      <c r="B130" s="678" t="s">
        <v>1200</v>
      </c>
      <c r="C130" s="674" t="s">
        <v>1195</v>
      </c>
    </row>
    <row r="131" spans="1:3" ht="15">
      <c r="A131" s="675" t="s">
        <v>1063</v>
      </c>
      <c r="B131" s="678" t="s">
        <v>1201</v>
      </c>
      <c r="C131" s="674" t="s">
        <v>1195</v>
      </c>
    </row>
    <row r="132" spans="1:3" ht="15" customHeight="1">
      <c r="A132" s="1169" t="s">
        <v>1202</v>
      </c>
      <c r="B132" s="1170"/>
      <c r="C132" s="671" t="s">
        <v>1031</v>
      </c>
    </row>
    <row r="133" spans="1:3" ht="15" customHeight="1">
      <c r="A133" s="1171" t="s">
        <v>1203</v>
      </c>
      <c r="B133" s="1172"/>
      <c r="C133" s="698" t="s">
        <v>1023</v>
      </c>
    </row>
    <row r="134" spans="1:3" ht="15" customHeight="1">
      <c r="A134" s="1167" t="s">
        <v>1204</v>
      </c>
      <c r="B134" s="1168"/>
      <c r="C134" s="671" t="s">
        <v>1031</v>
      </c>
    </row>
    <row r="135" spans="1:3" ht="15">
      <c r="A135" s="675" t="s">
        <v>625</v>
      </c>
      <c r="B135" s="678" t="s">
        <v>1205</v>
      </c>
      <c r="C135" s="674" t="s">
        <v>1195</v>
      </c>
    </row>
    <row r="136" spans="1:3" ht="15" customHeight="1">
      <c r="A136" s="675" t="s">
        <v>1063</v>
      </c>
      <c r="B136" s="678" t="s">
        <v>1206</v>
      </c>
      <c r="C136" s="674" t="s">
        <v>1195</v>
      </c>
    </row>
    <row r="137" spans="1:3" ht="38.25">
      <c r="A137" s="675" t="s">
        <v>1065</v>
      </c>
      <c r="B137" s="678" t="s">
        <v>1207</v>
      </c>
      <c r="C137" s="674" t="s">
        <v>1195</v>
      </c>
    </row>
    <row r="138" spans="1:3" ht="38.25">
      <c r="A138" s="675" t="s">
        <v>1067</v>
      </c>
      <c r="B138" s="678" t="s">
        <v>1208</v>
      </c>
      <c r="C138" s="677" t="s">
        <v>1195</v>
      </c>
    </row>
    <row r="139" spans="1:3" ht="15">
      <c r="A139" s="675" t="s">
        <v>1091</v>
      </c>
      <c r="B139" s="678" t="s">
        <v>1209</v>
      </c>
      <c r="C139" s="682" t="s">
        <v>1210</v>
      </c>
    </row>
    <row r="140" spans="1:3" ht="25.5">
      <c r="A140" s="675" t="s">
        <v>1096</v>
      </c>
      <c r="B140" s="678" t="s">
        <v>1211</v>
      </c>
      <c r="C140" s="677" t="s">
        <v>1195</v>
      </c>
    </row>
    <row r="141" spans="1:3" ht="25.5">
      <c r="A141" s="699"/>
      <c r="B141" s="695" t="s">
        <v>1181</v>
      </c>
      <c r="C141" s="699"/>
    </row>
    <row r="142" spans="1:3" ht="15">
      <c r="A142" s="699"/>
      <c r="B142" s="691" t="s">
        <v>1212</v>
      </c>
      <c r="C142" s="682" t="s">
        <v>1213</v>
      </c>
    </row>
  </sheetData>
  <sheetProtection/>
  <mergeCells count="52">
    <mergeCell ref="A1:C1"/>
    <mergeCell ref="A2:B2"/>
    <mergeCell ref="A3:B3"/>
    <mergeCell ref="A4:B4"/>
    <mergeCell ref="A5:B5"/>
    <mergeCell ref="A6:B6"/>
    <mergeCell ref="A7:B7"/>
    <mergeCell ref="A8:B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C27"/>
    <mergeCell ref="A28:B28"/>
    <mergeCell ref="A33:C33"/>
    <mergeCell ref="A37:C37"/>
    <mergeCell ref="A38:C38"/>
    <mergeCell ref="A41:B41"/>
    <mergeCell ref="A43:B43"/>
    <mergeCell ref="A50:B50"/>
    <mergeCell ref="A56:C56"/>
    <mergeCell ref="A57:B57"/>
    <mergeCell ref="A68:B68"/>
    <mergeCell ref="A70:B70"/>
    <mergeCell ref="A75:B75"/>
    <mergeCell ref="A77:C77"/>
    <mergeCell ref="A80:C80"/>
    <mergeCell ref="A81:B81"/>
    <mergeCell ref="A129:B129"/>
    <mergeCell ref="A132:B132"/>
    <mergeCell ref="A133:B133"/>
    <mergeCell ref="A134:B134"/>
    <mergeCell ref="A96:B96"/>
    <mergeCell ref="A98:B98"/>
    <mergeCell ref="A105:B105"/>
    <mergeCell ref="A116:B116"/>
    <mergeCell ref="A123:C123"/>
    <mergeCell ref="A124:B12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DNP - Nádia Adriao</dc:creator>
  <cp:keywords/>
  <dc:description/>
  <cp:lastModifiedBy>User</cp:lastModifiedBy>
  <cp:lastPrinted>2020-09-02T12:22:20Z</cp:lastPrinted>
  <dcterms:created xsi:type="dcterms:W3CDTF">2017-08-22T09:53:08Z</dcterms:created>
  <dcterms:modified xsi:type="dcterms:W3CDTF">2022-02-11T08:04:33Z</dcterms:modified>
  <cp:category/>
  <cp:version/>
  <cp:contentType/>
  <cp:contentStatus/>
</cp:coreProperties>
</file>